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'List1'!$A$1:$Q$146</definedName>
    <definedName name="_xlnm.Print_Area" localSheetId="1">'List2'!$A$1:$T$566</definedName>
    <definedName name="_xlnm.Print_Area" localSheetId="2">'List3'!$A$1:$J$2</definedName>
  </definedNames>
  <calcPr fullCalcOnLoad="1"/>
</workbook>
</file>

<file path=xl/sharedStrings.xml><?xml version="1.0" encoding="utf-8"?>
<sst xmlns="http://schemas.openxmlformats.org/spreadsheetml/2006/main" count="1199" uniqueCount="589">
  <si>
    <t>Šifra izvora</t>
  </si>
  <si>
    <t>Br.konta</t>
  </si>
  <si>
    <t>A.RAČUN PRIHODA I RASHODA</t>
  </si>
  <si>
    <t>Ostvarenje</t>
  </si>
  <si>
    <t xml:space="preserve"> Plan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</si>
  <si>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</si>
  <si>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</si>
  <si>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</si>
  <si>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</si>
  <si>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</si>
  <si>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</si>
  <si>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</si>
  <si>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</si>
  <si>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</si>
  <si>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</si>
  <si>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</si>
  <si>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</si>
  <si>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</si>
  <si>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</si>
  <si>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</si>
  <si>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</si>
  <si>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</si>
  <si>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</si>
  <si>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</si>
  <si>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</si>
  <si>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</si>
  <si>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</si>
  <si>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</si>
  <si>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</si>
  <si>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</si>
  <si>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</si>
  <si>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</si>
  <si>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</si>
  <si>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</si>
  <si>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</si>
  <si>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</si>
  <si>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</si>
  <si>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</si>
  <si>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</si>
  <si>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</si>
  <si>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</si>
  <si>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</si>
  <si>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</si>
  <si>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</si>
  <si>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</si>
  <si>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</si>
  <si>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</si>
  <si>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</si>
  <si>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</si>
  <si>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</si>
  <si>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</si>
  <si>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</si>
  <si>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</si>
  <si>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</si>
  <si>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</si>
  <si>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</si>
  <si>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</si>
  <si>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</si>
  <si>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</si>
  <si>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</si>
  <si>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</si>
  <si>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</si>
  <si>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</si>
  <si>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</si>
  <si>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</si>
  <si>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</si>
  <si>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</si>
  <si>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</si>
  <si>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</si>
  <si>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Izdaci za otplatu primljenih zajmova</t>
  </si>
  <si>
    <t>Otplate glavnice primljenih zajmova od banaka i ostalih financijskih institucija izvan javnog sektora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</si>
  <si>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</si>
  <si>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</si>
  <si>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</si>
  <si>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</si>
  <si>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</si>
  <si>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</si>
  <si>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</si>
  <si>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</si>
  <si>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</si>
  <si>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</si>
  <si>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</si>
  <si>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</si>
  <si>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</si>
  <si>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</si>
  <si>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</si>
  <si>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</si>
  <si>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</si>
  <si>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</si>
  <si>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</si>
  <si>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</si>
  <si>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</si>
  <si>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</si>
  <si>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</si>
  <si>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</si>
  <si>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</si>
  <si>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</si>
  <si>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</si>
  <si>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</si>
  <si>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</si>
  <si>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</si>
  <si>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</si>
  <si>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</si>
  <si>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</si>
  <si>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</si>
  <si>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</si>
  <si>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</si>
  <si>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</si>
  <si>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</si>
  <si>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</si>
  <si>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</si>
  <si>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</si>
  <si>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</si>
  <si>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</si>
  <si>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</si>
  <si>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</si>
  <si>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</si>
  <si>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</si>
  <si>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</si>
  <si>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</si>
  <si>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</si>
  <si>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</si>
  <si>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</si>
  <si>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</si>
  <si>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</si>
  <si>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</si>
  <si>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</si>
  <si>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</si>
  <si>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</si>
  <si>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</si>
  <si>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</si>
  <si>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</si>
  <si>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</si>
  <si>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</si>
  <si>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</si>
  <si>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</si>
  <si>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</si>
  <si>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</si>
  <si>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</si>
  <si>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</si>
  <si>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</si>
  <si>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</si>
  <si>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</si>
  <si>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</si>
  <si>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</si>
  <si>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</si>
  <si>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</si>
  <si>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</si>
  <si>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</si>
  <si>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</si>
  <si>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</si>
  <si>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</si>
  <si>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</si>
  <si>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</si>
  <si>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</si>
  <si>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</si>
  <si>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</si>
  <si>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</si>
  <si>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</si>
  <si>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</si>
  <si>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</si>
  <si>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</si>
  <si>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</si>
  <si>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</si>
  <si>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</si>
  <si>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</si>
  <si>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</si>
  <si>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</si>
  <si>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</si>
  <si>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</si>
  <si>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</si>
  <si>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</si>
  <si>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</si>
  <si>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</si>
  <si>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</si>
  <si>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</si>
  <si>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</si>
  <si>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</si>
  <si>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</si>
  <si>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</si>
  <si>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</si>
  <si>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</si>
  <si>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</si>
  <si>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</si>
  <si>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</si>
  <si>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</si>
  <si>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</si>
  <si>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</si>
  <si>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</si>
  <si>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</si>
  <si>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</si>
  <si>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</si>
  <si>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</si>
  <si>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</si>
  <si>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</si>
  <si>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</si>
  <si>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</si>
  <si>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</si>
  <si>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</si>
  <si>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</si>
  <si>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</si>
  <si>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</si>
  <si>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</si>
  <si>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</si>
  <si>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</si>
  <si>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</si>
  <si>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</si>
  <si>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</si>
  <si>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</si>
  <si>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</si>
  <si>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</si>
  <si>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</si>
  <si>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</si>
  <si>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</si>
  <si>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</si>
  <si>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</si>
  <si>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</si>
  <si>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</si>
  <si>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</si>
  <si>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</si>
  <si>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</si>
  <si>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</si>
  <si>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</si>
  <si>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</si>
  <si>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</si>
  <si>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</si>
  <si>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</si>
  <si>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</si>
  <si>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</si>
  <si>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</si>
  <si>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</si>
  <si>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</si>
  <si>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</si>
  <si>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</si>
  <si>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</si>
  <si>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</si>
  <si>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</si>
  <si>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</si>
  <si>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</si>
  <si>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</si>
  <si>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Poslovni objekti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</si>
  <si>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</si>
  <si>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</si>
  <si>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</si>
  <si>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</si>
  <si>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</si>
  <si>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</si>
  <si>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</si>
  <si>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</si>
  <si>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</si>
  <si>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Adaptacija uređaja precrpnice fekalnih voda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</si>
  <si>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</si>
  <si>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</si>
  <si>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</si>
  <si>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</si>
  <si>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</si>
  <si>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</si>
  <si>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</si>
  <si>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</si>
  <si>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</si>
  <si>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</si>
  <si>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</si>
  <si>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</si>
  <si>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</si>
  <si>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</si>
  <si>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</si>
  <si>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</si>
  <si>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</si>
  <si>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</si>
  <si>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</si>
  <si>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</si>
  <si>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</si>
  <si>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</si>
  <si>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</si>
  <si>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</si>
  <si>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</si>
  <si>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</si>
  <si>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</si>
  <si>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</si>
  <si>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</si>
  <si>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</si>
  <si>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</si>
  <si>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</si>
  <si>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</si>
  <si>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</si>
  <si>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</si>
  <si>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</si>
  <si>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</si>
  <si>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</si>
  <si>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</si>
  <si>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</si>
  <si>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</si>
  <si>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</si>
  <si>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</si>
  <si>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</si>
  <si>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</si>
  <si>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</si>
  <si>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</si>
  <si>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</si>
  <si>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</si>
  <si>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</si>
  <si>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</si>
  <si>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</si>
  <si>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</si>
  <si>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</si>
  <si>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</si>
  <si>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</si>
  <si>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</si>
  <si>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</si>
  <si>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</si>
  <si>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</si>
  <si>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Ceste, želj. i sl. građ.objekti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</si>
  <si>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</si>
  <si>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</si>
  <si>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</si>
  <si>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</si>
  <si>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</si>
  <si>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</si>
  <si>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</si>
  <si>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</si>
  <si>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</si>
  <si>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</si>
  <si>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</si>
  <si>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</si>
  <si>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</si>
  <si>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</si>
  <si>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</si>
  <si>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</si>
  <si>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</si>
  <si>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</si>
  <si>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</si>
  <si>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</si>
  <si>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</si>
  <si>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</si>
  <si>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</si>
  <si>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</si>
  <si>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</si>
  <si>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</si>
  <si>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</si>
  <si>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</si>
  <si>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</si>
  <si>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</si>
  <si>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</si>
  <si>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</si>
  <si>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</si>
  <si>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</si>
  <si>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</si>
  <si>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</si>
  <si>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</si>
  <si>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</si>
  <si>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Potpore iz proračuna-MRRŠVG</t>
  </si>
  <si>
    <t>Ostali građevinski objekti - vodovod za Manastir</t>
  </si>
  <si>
    <t>Oborinska odvodnja-Manastir Krka</t>
  </si>
  <si>
    <t>Ostala nemat.imovina-proj. dokument. za vodovod Parčići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</si>
  <si>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</si>
  <si>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</si>
  <si>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</si>
  <si>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</si>
  <si>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</si>
  <si>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</si>
  <si>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2010.</t>
  </si>
  <si>
    <t>2011.</t>
  </si>
  <si>
    <t>2012.</t>
  </si>
  <si>
    <t>Ostale intelektualne usluge - Oprema CZ</t>
  </si>
  <si>
    <t>Uređaji, strojevi i oprema za ostale namjene - teretni kamion</t>
  </si>
  <si>
    <t>Ceste, želj. i sl. građ.objekti-modernizacija ostalih cesta</t>
  </si>
  <si>
    <t>Ostali građevinski objekti - izgradnja vodovoda</t>
  </si>
  <si>
    <t>Namjenski primici od zaduživanja</t>
  </si>
  <si>
    <t>Rashodi poslovanja ukupno:</t>
  </si>
  <si>
    <t>Tekuće pomoći od ostalih subjekata-ostalo</t>
  </si>
  <si>
    <t>Ostala nemat.imovina-proj. dokument.-ostalo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</si>
  <si>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</si>
  <si>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</si>
  <si>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</si>
  <si>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</si>
  <si>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</si>
  <si>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</si>
  <si>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</si>
  <si>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</si>
  <si>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</si>
  <si>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</si>
  <si>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</si>
  <si>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</si>
  <si>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</si>
  <si>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Naknade - predsjednički izbori</t>
  </si>
  <si>
    <t>Naknade - dopunski izbori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</si>
  <si>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</si>
  <si>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</si>
  <si>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</si>
  <si>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</si>
  <si>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</si>
  <si>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</si>
  <si>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</si>
  <si>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</si>
  <si>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</si>
  <si>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</si>
  <si>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</si>
  <si>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</si>
  <si>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</si>
  <si>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</si>
  <si>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</si>
  <si>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</si>
  <si>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</si>
  <si>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Potpore iz proračuna-MOBMS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</si>
  <si>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</si>
  <si>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</si>
  <si>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</si>
  <si>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</si>
  <si>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</si>
  <si>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</si>
  <si>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</si>
  <si>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</si>
  <si>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</si>
  <si>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</si>
  <si>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</si>
  <si>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</si>
  <si>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</si>
  <si>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</si>
  <si>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</si>
  <si>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</si>
  <si>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</si>
  <si>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</si>
  <si>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</si>
  <si>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</si>
  <si>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</si>
  <si>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</si>
  <si>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</si>
  <si>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</si>
  <si>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</si>
  <si>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</si>
  <si>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</si>
  <si>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</si>
  <si>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</si>
  <si>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</si>
  <si>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</si>
  <si>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</si>
  <si>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</si>
  <si>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</si>
  <si>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</si>
  <si>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</si>
  <si>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</si>
  <si>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</si>
  <si>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</si>
  <si>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</si>
  <si>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</si>
  <si>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</si>
  <si>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</si>
  <si>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</si>
  <si>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</si>
  <si>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</si>
  <si>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</si>
  <si>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</si>
  <si>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</si>
  <si>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</si>
  <si>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</si>
  <si>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</si>
  <si>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</si>
  <si>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</si>
  <si>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</si>
  <si>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</si>
  <si>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</si>
  <si>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</si>
  <si>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</si>
  <si>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</si>
  <si>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</si>
  <si>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</si>
  <si>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</si>
  <si>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</si>
  <si>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</si>
  <si>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</si>
  <si>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</si>
  <si>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</si>
  <si>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</si>
  <si>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</si>
  <si>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</si>
  <si>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I.</t>
  </si>
  <si>
    <t>OPĆI DIO</t>
  </si>
  <si>
    <t>D. PRORAČUN UKUPNO</t>
  </si>
  <si>
    <t>Prihodi i primici</t>
  </si>
  <si>
    <t>Rashodi i izdaci</t>
  </si>
  <si>
    <t>Razlika - višak/manjak</t>
  </si>
  <si>
    <t>Članak 1.</t>
  </si>
  <si>
    <t>Članak 2.</t>
  </si>
  <si>
    <t>U tekuću pričuvu Proračuna izdvaja se 10.000,00 kuna.</t>
  </si>
  <si>
    <t>Članak 3.</t>
  </si>
  <si>
    <t>kako slijedi:</t>
  </si>
  <si>
    <t>Članak 4.</t>
  </si>
  <si>
    <t>II. POSEBNI DIO</t>
  </si>
  <si>
    <t>Rashodi i izdaci prema programskoj, ekonomskoj i funkcijskoj klasifikaciji raspoređuju se prema nositeljima i korisnicima u dijelu proračuna kako slijedi:</t>
  </si>
  <si>
    <t>Članak 5.</t>
  </si>
  <si>
    <t>Procjena</t>
  </si>
  <si>
    <t>2014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</si>
  <si>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</si>
  <si>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</si>
  <si>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</si>
  <si>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</si>
  <si>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</si>
  <si>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</si>
  <si>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</si>
  <si>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</si>
  <si>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</si>
  <si>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</si>
  <si>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</si>
  <si>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</si>
  <si>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</si>
  <si>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</si>
  <si>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</si>
  <si>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</si>
  <si>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</si>
  <si>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</si>
  <si>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</si>
  <si>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</si>
  <si>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</si>
  <si>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</si>
  <si>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</si>
  <si>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</si>
  <si>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</si>
  <si>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</si>
  <si>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</si>
  <si>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</si>
  <si>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Prometnice i odvodnja Novo naselje Kistanje 1</t>
  </si>
  <si>
    <t>ŽC 6070 do s.Mandići i A.Starčevića do vodotornja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</si>
  <si>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</si>
  <si>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</si>
  <si>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</si>
  <si>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</si>
  <si>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</si>
  <si>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</si>
  <si>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</si>
  <si>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</si>
  <si>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</si>
  <si>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>PRORAČUN ZA 2012.GODINU I PROJEKCIJA PRORAČUNA ZA 2013. I 2014. GODINU</t>
  </si>
  <si>
    <t>Proračun Općine Kistanje za 2012. godinu u daljnjem tekstu Proračuna, sastoji se od:</t>
  </si>
  <si>
    <t>Prihodi i rashodi te primici i izdaci po ekonomskoj klasifikaciji utvrđuju se u Računu prihoda i rashoda i Računu financiranja za 2012. godinu</t>
  </si>
  <si>
    <t xml:space="preserve">Procjena </t>
  </si>
  <si>
    <t>Naknade - parlamentarni izbori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</si>
  <si>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</si>
  <si>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</si>
  <si>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</si>
  <si>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</si>
  <si>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Tekuće pomoći od ostalih subjekata -SNV</t>
  </si>
  <si>
    <t>Potpore iz proračuna-parlamentarni izbori</t>
  </si>
  <si>
    <t>Naknade troš. osobama izvan radnog odnosa</t>
  </si>
  <si>
    <t>Tošići - Ćakići, Đevrske</t>
  </si>
  <si>
    <t>Sv.Ilija - Ardalići, Đevrske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</si>
  <si>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</si>
  <si>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</si>
  <si>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</si>
  <si>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</si>
  <si>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</si>
  <si>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</si>
  <si>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</si>
  <si>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</si>
  <si>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</si>
  <si>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Ostala nemat.imov.-troškovnik za izv.radova-ul.Hrv.branitelja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</si>
  <si>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</si>
  <si>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</si>
  <si>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</si>
  <si>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</si>
  <si>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</si>
  <si>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</si>
  <si>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</si>
  <si>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</si>
  <si>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</si>
  <si>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</si>
  <si>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</si>
  <si>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</si>
  <si>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2014.%</t>
  </si>
  <si>
    <t>Predsjednik</t>
  </si>
  <si>
    <t>7</t>
  </si>
  <si>
    <t>("Službeni vjesnik Šibensko-kninske županije",broj 8/09), Općinsko vijeće Općine Kistanje , na svojoj 22.sjednici održanoj dana</t>
  </si>
  <si>
    <t>16. prosinca 2011.g., donosi</t>
  </si>
  <si>
    <t>Na temelju članka 7. i članka 39. stavka 2. Zakona o proračunu ("Narodne novine",broj 87/08), i članka 32. Statuta Općine Kistanje</t>
  </si>
  <si>
    <t>III. PLAN RAZVOJNIH PROGRAMA</t>
  </si>
  <si>
    <t>Plan 2011.</t>
  </si>
  <si>
    <t>Rashodi poslovanja za nefinancijsku imovinu</t>
  </si>
  <si>
    <t>Članak 6.</t>
  </si>
  <si>
    <t>Plan 2013.</t>
  </si>
  <si>
    <t>Plan 2014.</t>
  </si>
  <si>
    <t>Plan 2012.</t>
  </si>
  <si>
    <t>2/1</t>
  </si>
  <si>
    <t>3/2</t>
  </si>
  <si>
    <t>3/1</t>
  </si>
  <si>
    <t>U Planu razvojnih programa, tabele glase:</t>
  </si>
  <si>
    <t>Ovaj Proračun Općine Kistanje za 2012. godinu i Projekcije proračuna za 2013.i 2014.godinu objavit će se u "Službenom vjesniku Šibensko-kninske županije", a primjenjuju se od 01.siječnja 2012. godine</t>
  </si>
  <si>
    <t>KLASA:400-06/11-01/19</t>
  </si>
  <si>
    <t>URBROJ:2182/16-01-11-1</t>
  </si>
  <si>
    <t>Kistanje,16.prosinca 2011.</t>
  </si>
  <si>
    <t>Marko Sladaković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</si>
</sst>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3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26" fillId="21" borderId="2" applyNumberFormat="0" applyAlignment="0" applyProtection="0"/>
    <xf numFmtId="0" fontId="27" fillId="21" borderId="3" applyNumberFormat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8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1" fillId="3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22" borderId="10" xfId="0" applyFont="1" applyFill="1" applyBorder="1" applyAlignment="1">
      <alignment/>
    </xf>
    <xf numFmtId="16" fontId="1" fillId="22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1" fillId="22" borderId="10" xfId="0" applyFont="1" applyFill="1" applyBorder="1" applyAlignment="1">
      <alignment horizontal="center"/>
    </xf>
    <xf numFmtId="9" fontId="1" fillId="22" borderId="10" xfId="50" applyFont="1" applyFill="1" applyBorder="1" applyAlignment="1">
      <alignment/>
    </xf>
    <xf numFmtId="13" fontId="1" fillId="22" borderId="10" xfId="5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" borderId="0" xfId="0" applyNumberFormat="1" applyFont="1" applyFill="1" applyAlignment="1">
      <alignment/>
    </xf>
    <xf numFmtId="3" fontId="1" fillId="24" borderId="0" xfId="0" applyNumberFormat="1" applyFont="1" applyFill="1" applyAlignment="1">
      <alignment/>
    </xf>
    <xf numFmtId="3" fontId="1" fillId="8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5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15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5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5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22" borderId="10" xfId="0" applyNumberFormat="1" applyFont="1" applyFill="1" applyBorder="1" applyAlignment="1">
      <alignment/>
    </xf>
    <xf numFmtId="3" fontId="1" fillId="22" borderId="12" xfId="0" applyNumberFormat="1" applyFont="1" applyFill="1" applyBorder="1" applyAlignment="1">
      <alignment/>
    </xf>
    <xf numFmtId="1" fontId="1" fillId="22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1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1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7" borderId="0" xfId="0" applyNumberFormat="1" applyFont="1" applyFill="1" applyAlignment="1">
      <alignment/>
    </xf>
    <xf numFmtId="49" fontId="1" fillId="24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26" borderId="0" xfId="0" applyFont="1" applyFill="1" applyAlignment="1">
      <alignment/>
    </xf>
    <xf numFmtId="3" fontId="1" fillId="26" borderId="0" xfId="0" applyNumberFormat="1" applyFont="1" applyFill="1" applyAlignment="1">
      <alignment/>
    </xf>
    <xf numFmtId="0" fontId="1" fillId="26" borderId="10" xfId="0" applyFont="1" applyFill="1" applyBorder="1" applyAlignment="1">
      <alignment/>
    </xf>
    <xf numFmtId="3" fontId="1" fillId="26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22" borderId="13" xfId="0" applyFont="1" applyFill="1" applyBorder="1" applyAlignment="1">
      <alignment/>
    </xf>
    <xf numFmtId="3" fontId="1" fillId="22" borderId="28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15" borderId="0" xfId="0" applyFont="1" applyFill="1" applyAlignment="1">
      <alignment/>
    </xf>
    <xf numFmtId="0" fontId="3" fillId="1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9" fontId="1" fillId="22" borderId="10" xfId="0" applyNumberFormat="1" applyFont="1" applyFill="1" applyBorder="1" applyAlignment="1">
      <alignment horizontal="right"/>
    </xf>
    <xf numFmtId="0" fontId="0" fillId="22" borderId="10" xfId="0" applyFill="1" applyBorder="1" applyAlignment="1">
      <alignment/>
    </xf>
    <xf numFmtId="16" fontId="1" fillId="22" borderId="18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1" fillId="22" borderId="10" xfId="5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22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22" borderId="10" xfId="0" applyFont="1" applyFill="1" applyBorder="1" applyAlignment="1">
      <alignment/>
    </xf>
    <xf numFmtId="0" fontId="3" fillId="7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0" fontId="3" fillId="24" borderId="18" xfId="0" applyFont="1" applyFill="1" applyBorder="1" applyAlignment="1">
      <alignment/>
    </xf>
    <xf numFmtId="3" fontId="3" fillId="24" borderId="18" xfId="0" applyNumberFormat="1" applyFont="1" applyFill="1" applyBorder="1" applyAlignment="1">
      <alignment/>
    </xf>
    <xf numFmtId="3" fontId="3" fillId="24" borderId="18" xfId="0" applyNumberFormat="1" applyFont="1" applyFill="1" applyBorder="1" applyAlignment="1">
      <alignment/>
    </xf>
    <xf numFmtId="2" fontId="1" fillId="24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/>
    </xf>
    <xf numFmtId="2" fontId="1" fillId="24" borderId="0" xfId="0" applyNumberFormat="1" applyFont="1" applyFill="1" applyAlignment="1">
      <alignment/>
    </xf>
    <xf numFmtId="2" fontId="3" fillId="24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" fillId="24" borderId="27" xfId="0" applyFont="1" applyFill="1" applyBorder="1" applyAlignment="1">
      <alignment/>
    </xf>
    <xf numFmtId="3" fontId="3" fillId="24" borderId="27" xfId="0" applyNumberFormat="1" applyFont="1" applyFill="1" applyBorder="1" applyAlignment="1">
      <alignment/>
    </xf>
    <xf numFmtId="0" fontId="3" fillId="8" borderId="29" xfId="0" applyFont="1" applyFill="1" applyBorder="1" applyAlignment="1">
      <alignment/>
    </xf>
    <xf numFmtId="3" fontId="3" fillId="8" borderId="29" xfId="0" applyNumberFormat="1" applyFont="1" applyFill="1" applyBorder="1" applyAlignment="1">
      <alignment/>
    </xf>
    <xf numFmtId="3" fontId="3" fillId="8" borderId="29" xfId="0" applyNumberFormat="1" applyFont="1" applyFill="1" applyBorder="1" applyAlignment="1">
      <alignment/>
    </xf>
    <xf numFmtId="2" fontId="3" fillId="8" borderId="29" xfId="0" applyNumberFormat="1" applyFont="1" applyFill="1" applyBorder="1" applyAlignment="1">
      <alignment/>
    </xf>
    <xf numFmtId="0" fontId="3" fillId="5" borderId="17" xfId="0" applyFont="1" applyFill="1" applyBorder="1" applyAlignment="1">
      <alignment/>
    </xf>
    <xf numFmtId="3" fontId="3" fillId="5" borderId="17" xfId="0" applyNumberFormat="1" applyFont="1" applyFill="1" applyBorder="1" applyAlignment="1">
      <alignment/>
    </xf>
    <xf numFmtId="3" fontId="3" fillId="5" borderId="17" xfId="0" applyNumberFormat="1" applyFont="1" applyFill="1" applyBorder="1" applyAlignment="1">
      <alignment/>
    </xf>
    <xf numFmtId="2" fontId="1" fillId="5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5" borderId="0" xfId="0" applyNumberFormat="1" applyFont="1" applyFill="1" applyAlignment="1">
      <alignment/>
    </xf>
    <xf numFmtId="3" fontId="3" fillId="5" borderId="0" xfId="0" applyNumberFormat="1" applyFont="1" applyFill="1" applyAlignment="1">
      <alignment/>
    </xf>
    <xf numFmtId="2" fontId="1" fillId="5" borderId="0" xfId="0" applyNumberFormat="1" applyFont="1" applyFill="1" applyAlignment="1">
      <alignment/>
    </xf>
    <xf numFmtId="3" fontId="1" fillId="8" borderId="0" xfId="0" applyNumberFormat="1" applyFont="1" applyFill="1" applyAlignment="1">
      <alignment/>
    </xf>
    <xf numFmtId="3" fontId="3" fillId="8" borderId="0" xfId="0" applyNumberFormat="1" applyFont="1" applyFill="1" applyAlignment="1">
      <alignment/>
    </xf>
    <xf numFmtId="2" fontId="1" fillId="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3" fillId="24" borderId="30" xfId="0" applyFont="1" applyFill="1" applyBorder="1" applyAlignment="1">
      <alignment/>
    </xf>
    <xf numFmtId="3" fontId="3" fillId="24" borderId="30" xfId="0" applyNumberFormat="1" applyFont="1" applyFill="1" applyBorder="1" applyAlignment="1">
      <alignment/>
    </xf>
    <xf numFmtId="3" fontId="3" fillId="24" borderId="30" xfId="0" applyNumberFormat="1" applyFont="1" applyFill="1" applyBorder="1" applyAlignment="1">
      <alignment/>
    </xf>
    <xf numFmtId="2" fontId="3" fillId="24" borderId="3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26" borderId="0" xfId="0" applyNumberFormat="1" applyFont="1" applyFill="1" applyAlignment="1">
      <alignment/>
    </xf>
    <xf numFmtId="2" fontId="1" fillId="26" borderId="0" xfId="0" applyNumberFormat="1" applyFont="1" applyFill="1" applyAlignment="1">
      <alignment/>
    </xf>
    <xf numFmtId="0" fontId="3" fillId="26" borderId="10" xfId="0" applyFont="1" applyFill="1" applyBorder="1" applyAlignment="1">
      <alignment/>
    </xf>
    <xf numFmtId="3" fontId="3" fillId="26" borderId="10" xfId="0" applyNumberFormat="1" applyFont="1" applyFill="1" applyBorder="1" applyAlignment="1">
      <alignment/>
    </xf>
    <xf numFmtId="3" fontId="3" fillId="26" borderId="10" xfId="0" applyNumberFormat="1" applyFont="1" applyFill="1" applyBorder="1" applyAlignment="1">
      <alignment/>
    </xf>
    <xf numFmtId="2" fontId="1" fillId="26" borderId="10" xfId="0" applyNumberFormat="1" applyFont="1" applyFill="1" applyBorder="1" applyAlignment="1">
      <alignment/>
    </xf>
    <xf numFmtId="3" fontId="1" fillId="26" borderId="10" xfId="0" applyNumberFormat="1" applyFont="1" applyFill="1" applyBorder="1" applyAlignment="1">
      <alignment/>
    </xf>
    <xf numFmtId="0" fontId="3" fillId="26" borderId="30" xfId="0" applyFont="1" applyFill="1" applyBorder="1" applyAlignment="1">
      <alignment/>
    </xf>
    <xf numFmtId="3" fontId="3" fillId="26" borderId="30" xfId="0" applyNumberFormat="1" applyFont="1" applyFill="1" applyBorder="1" applyAlignment="1">
      <alignment/>
    </xf>
    <xf numFmtId="3" fontId="3" fillId="26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2" fontId="3" fillId="26" borderId="30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2" fontId="3" fillId="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2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4" fillId="8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1" fillId="24" borderId="25" xfId="0" applyFont="1" applyFill="1" applyBorder="1" applyAlignment="1">
      <alignment/>
    </xf>
    <xf numFmtId="3" fontId="3" fillId="24" borderId="25" xfId="0" applyNumberFormat="1" applyFont="1" applyFill="1" applyBorder="1" applyAlignment="1">
      <alignment/>
    </xf>
    <xf numFmtId="2" fontId="3" fillId="24" borderId="25" xfId="0" applyNumberFormat="1" applyFont="1" applyFill="1" applyBorder="1" applyAlignment="1">
      <alignment/>
    </xf>
    <xf numFmtId="9" fontId="1" fillId="0" borderId="0" xfId="5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9" fontId="3" fillId="0" borderId="0" xfId="50" applyFont="1" applyFill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3" fontId="3" fillId="24" borderId="24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8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3" fontId="4" fillId="5" borderId="0" xfId="0" applyNumberFormat="1" applyFont="1" applyFill="1" applyAlignment="1">
      <alignment/>
    </xf>
    <xf numFmtId="0" fontId="3" fillId="5" borderId="19" xfId="0" applyFont="1" applyFill="1" applyBorder="1" applyAlignment="1">
      <alignment/>
    </xf>
    <xf numFmtId="3" fontId="3" fillId="5" borderId="19" xfId="0" applyNumberFormat="1" applyFont="1" applyFill="1" applyBorder="1" applyAlignment="1">
      <alignment/>
    </xf>
    <xf numFmtId="3" fontId="1" fillId="5" borderId="19" xfId="0" applyNumberFormat="1" applyFont="1" applyFill="1" applyBorder="1" applyAlignment="1">
      <alignment/>
    </xf>
    <xf numFmtId="3" fontId="1" fillId="5" borderId="19" xfId="0" applyNumberFormat="1" applyFont="1" applyFill="1" applyBorder="1" applyAlignment="1">
      <alignment/>
    </xf>
    <xf numFmtId="2" fontId="1" fillId="5" borderId="19" xfId="0" applyNumberFormat="1" applyFont="1" applyFill="1" applyBorder="1" applyAlignment="1">
      <alignment/>
    </xf>
    <xf numFmtId="0" fontId="3" fillId="3" borderId="32" xfId="0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2" borderId="10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/>
    </xf>
    <xf numFmtId="0" fontId="5" fillId="7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8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24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/>
    </xf>
    <xf numFmtId="3" fontId="5" fillId="24" borderId="18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24" borderId="27" xfId="0" applyNumberFormat="1" applyFont="1" applyFill="1" applyBorder="1" applyAlignment="1">
      <alignment/>
    </xf>
    <xf numFmtId="3" fontId="5" fillId="8" borderId="29" xfId="0" applyNumberFormat="1" applyFont="1" applyFill="1" applyBorder="1" applyAlignment="1">
      <alignment/>
    </xf>
    <xf numFmtId="3" fontId="5" fillId="5" borderId="1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5" borderId="0" xfId="0" applyNumberFormat="1" applyFont="1" applyFill="1" applyAlignment="1">
      <alignment/>
    </xf>
    <xf numFmtId="3" fontId="5" fillId="8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27" xfId="0" applyNumberFormat="1" applyFont="1" applyFill="1" applyBorder="1" applyAlignment="1">
      <alignment/>
    </xf>
    <xf numFmtId="3" fontId="5" fillId="24" borderId="3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26" borderId="0" xfId="0" applyNumberFormat="1" applyFont="1" applyFill="1" applyAlignment="1">
      <alignment/>
    </xf>
    <xf numFmtId="3" fontId="5" fillId="26" borderId="10" xfId="0" applyNumberFormat="1" applyFont="1" applyFill="1" applyBorder="1" applyAlignment="1">
      <alignment/>
    </xf>
    <xf numFmtId="3" fontId="5" fillId="26" borderId="30" xfId="0" applyNumberFormat="1" applyFont="1" applyFill="1" applyBorder="1" applyAlignment="1">
      <alignment/>
    </xf>
    <xf numFmtId="3" fontId="5" fillId="24" borderId="2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24" borderId="24" xfId="0" applyNumberFormat="1" applyFont="1" applyFill="1" applyBorder="1" applyAlignment="1">
      <alignment/>
    </xf>
    <xf numFmtId="3" fontId="5" fillId="5" borderId="19" xfId="0" applyNumberFormat="1" applyFont="1" applyFill="1" applyBorder="1" applyAlignment="1">
      <alignment/>
    </xf>
    <xf numFmtId="3" fontId="5" fillId="3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5" fillId="22" borderId="10" xfId="0" applyNumberFormat="1" applyFont="1" applyFill="1" applyBorder="1" applyAlignment="1">
      <alignment wrapText="1"/>
    </xf>
    <xf numFmtId="1" fontId="5" fillId="22" borderId="10" xfId="0" applyNumberFormat="1" applyFont="1" applyFill="1" applyBorder="1" applyAlignment="1">
      <alignment/>
    </xf>
    <xf numFmtId="3" fontId="5" fillId="22" borderId="13" xfId="0" applyNumberFormat="1" applyFon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3" fontId="5" fillId="7" borderId="0" xfId="0" applyNumberFormat="1" applyFont="1" applyFill="1" applyAlignment="1">
      <alignment/>
    </xf>
    <xf numFmtId="3" fontId="5" fillId="15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3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9" fontId="15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7" borderId="10" xfId="0" applyNumberFormat="1" applyFont="1" applyFill="1" applyBorder="1" applyAlignment="1">
      <alignment/>
    </xf>
    <xf numFmtId="0" fontId="16" fillId="7" borderId="10" xfId="0" applyFont="1" applyFill="1" applyBorder="1" applyAlignment="1">
      <alignment/>
    </xf>
    <xf numFmtId="0" fontId="17" fillId="7" borderId="10" xfId="0" applyFont="1" applyFill="1" applyBorder="1" applyAlignment="1">
      <alignment/>
    </xf>
    <xf numFmtId="3" fontId="16" fillId="7" borderId="13" xfId="0" applyNumberFormat="1" applyFont="1" applyFill="1" applyBorder="1" applyAlignment="1">
      <alignment/>
    </xf>
    <xf numFmtId="0" fontId="16" fillId="7" borderId="13" xfId="0" applyFont="1" applyFill="1" applyBorder="1" applyAlignment="1">
      <alignment/>
    </xf>
    <xf numFmtId="0" fontId="17" fillId="7" borderId="13" xfId="0" applyFont="1" applyFill="1" applyBorder="1" applyAlignment="1">
      <alignment/>
    </xf>
    <xf numFmtId="16" fontId="16" fillId="7" borderId="13" xfId="50" applyNumberFormat="1" applyFont="1" applyFill="1" applyBorder="1" applyAlignment="1">
      <alignment/>
    </xf>
    <xf numFmtId="9" fontId="16" fillId="7" borderId="13" xfId="50" applyFont="1" applyFill="1" applyBorder="1" applyAlignment="1">
      <alignment/>
    </xf>
    <xf numFmtId="13" fontId="16" fillId="7" borderId="13" xfId="50" applyNumberFormat="1" applyFont="1" applyFill="1" applyBorder="1" applyAlignment="1">
      <alignment/>
    </xf>
    <xf numFmtId="3" fontId="16" fillId="22" borderId="12" xfId="0" applyNumberFormat="1" applyFont="1" applyFill="1" applyBorder="1" applyAlignment="1">
      <alignment/>
    </xf>
    <xf numFmtId="0" fontId="16" fillId="22" borderId="11" xfId="0" applyFont="1" applyFill="1" applyBorder="1" applyAlignment="1">
      <alignment/>
    </xf>
    <xf numFmtId="0" fontId="16" fillId="22" borderId="10" xfId="0" applyFont="1" applyFill="1" applyBorder="1" applyAlignment="1">
      <alignment/>
    </xf>
    <xf numFmtId="3" fontId="16" fillId="22" borderId="10" xfId="0" applyNumberFormat="1" applyFont="1" applyFill="1" applyBorder="1" applyAlignment="1">
      <alignment/>
    </xf>
    <xf numFmtId="0" fontId="17" fillId="22" borderId="10" xfId="0" applyFont="1" applyFill="1" applyBorder="1" applyAlignment="1">
      <alignment/>
    </xf>
    <xf numFmtId="0" fontId="17" fillId="0" borderId="0" xfId="0" applyFont="1" applyAlignment="1">
      <alignment/>
    </xf>
    <xf numFmtId="3" fontId="17" fillId="22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12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4" fillId="0" borderId="12" xfId="0" applyFon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14" fillId="0" borderId="26" xfId="0" applyFont="1" applyBorder="1" applyAlignment="1">
      <alignment/>
    </xf>
    <xf numFmtId="0" fontId="14" fillId="0" borderId="11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94"/>
  <sheetViews>
    <sheetView zoomScalePageLayoutView="0" workbookViewId="0" topLeftCell="A115">
      <selection activeCell="A1" sqref="A1:Q146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25.8515625" style="0" customWidth="1"/>
    <col min="11" max="11" width="9.28125" style="0" customWidth="1"/>
    <col min="13" max="13" width="9.421875" style="112" customWidth="1"/>
    <col min="14" max="14" width="11.57421875" style="83" customWidth="1"/>
    <col min="15" max="15" width="11.140625" style="311" customWidth="1"/>
    <col min="16" max="16" width="9.421875" style="127" customWidth="1"/>
    <col min="17" max="17" width="9.8515625" style="24" customWidth="1"/>
  </cols>
  <sheetData>
    <row r="2" spans="4:16" ht="15">
      <c r="D2" t="s">
        <v>572</v>
      </c>
      <c r="M2" s="88"/>
      <c r="N2" s="82"/>
      <c r="O2" s="302"/>
      <c r="P2" s="24"/>
    </row>
    <row r="3" spans="4:16" ht="15">
      <c r="D3" t="s">
        <v>570</v>
      </c>
      <c r="M3" s="88"/>
      <c r="N3" s="82"/>
      <c r="O3" s="302"/>
      <c r="P3" s="24"/>
    </row>
    <row r="4" spans="4:16" ht="15">
      <c r="D4" t="s">
        <v>571</v>
      </c>
      <c r="M4" s="88"/>
      <c r="N4" s="82"/>
      <c r="O4" s="302"/>
      <c r="P4" s="24"/>
    </row>
    <row r="5" spans="13:16" ht="15">
      <c r="M5" s="88"/>
      <c r="N5" s="82"/>
      <c r="O5" s="302"/>
      <c r="P5" s="24"/>
    </row>
    <row r="6" spans="1:17" ht="15.75">
      <c r="A6" s="361" t="s">
        <v>531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</row>
    <row r="7" spans="1:17" ht="15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8"/>
      <c r="N7" s="92"/>
      <c r="O7" s="303"/>
      <c r="P7" s="123"/>
      <c r="Q7" s="123"/>
    </row>
    <row r="8" spans="1:17" s="46" customFormat="1" ht="15">
      <c r="A8" s="94" t="s">
        <v>475</v>
      </c>
      <c r="B8" s="94"/>
      <c r="C8" s="94"/>
      <c r="D8" s="94"/>
      <c r="E8" s="94" t="s">
        <v>476</v>
      </c>
      <c r="F8" s="94"/>
      <c r="G8" s="94"/>
      <c r="H8" s="94"/>
      <c r="I8" s="94"/>
      <c r="J8" s="94"/>
      <c r="K8" s="94"/>
      <c r="L8" s="94" t="s">
        <v>481</v>
      </c>
      <c r="M8" s="109"/>
      <c r="N8" s="94"/>
      <c r="O8" s="303"/>
      <c r="P8" s="124"/>
      <c r="Q8" s="124"/>
    </row>
    <row r="9" spans="1:17" s="46" customFormat="1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09"/>
      <c r="N9" s="94"/>
      <c r="O9" s="303"/>
      <c r="P9" s="124"/>
      <c r="Q9" s="124"/>
    </row>
    <row r="10" spans="1:17" s="46" customFormat="1" ht="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 t="s">
        <v>532</v>
      </c>
      <c r="L10" s="94"/>
      <c r="M10" s="109"/>
      <c r="N10" s="94"/>
      <c r="O10" s="303"/>
      <c r="P10" s="124"/>
      <c r="Q10" s="124"/>
    </row>
    <row r="12" spans="1:17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10" t="s">
        <v>3</v>
      </c>
      <c r="L12" s="10" t="s">
        <v>4</v>
      </c>
      <c r="M12" s="10" t="s">
        <v>534</v>
      </c>
      <c r="N12" s="60" t="s">
        <v>6</v>
      </c>
      <c r="O12" s="304" t="s">
        <v>5</v>
      </c>
      <c r="P12" s="60" t="s">
        <v>6</v>
      </c>
      <c r="Q12" s="10" t="s">
        <v>6</v>
      </c>
    </row>
    <row r="13" spans="1:17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10">
        <v>2010</v>
      </c>
      <c r="L13" s="10">
        <v>2011</v>
      </c>
      <c r="M13" s="10">
        <v>2011</v>
      </c>
      <c r="N13" s="61">
        <v>2012</v>
      </c>
      <c r="O13" s="305">
        <v>2012</v>
      </c>
      <c r="P13" s="61">
        <v>2013</v>
      </c>
      <c r="Q13" s="128" t="s">
        <v>491</v>
      </c>
    </row>
    <row r="14" spans="1:17" ht="12.75">
      <c r="A14" s="1" t="s">
        <v>0</v>
      </c>
      <c r="B14" s="1"/>
      <c r="C14" s="1"/>
      <c r="D14" s="1"/>
      <c r="E14" s="1"/>
      <c r="F14" s="1"/>
      <c r="G14" s="1"/>
      <c r="H14" s="3"/>
      <c r="I14" s="3"/>
      <c r="J14" s="3"/>
      <c r="K14" s="10">
        <v>1</v>
      </c>
      <c r="L14" s="10">
        <v>2</v>
      </c>
      <c r="M14" s="10">
        <v>3</v>
      </c>
      <c r="N14" s="60">
        <v>4</v>
      </c>
      <c r="O14" s="135">
        <v>5</v>
      </c>
      <c r="P14" s="60">
        <v>6</v>
      </c>
      <c r="Q14" s="128" t="s">
        <v>569</v>
      </c>
    </row>
    <row r="15" spans="1:17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3"/>
      <c r="I15" s="3"/>
      <c r="J15" s="3"/>
      <c r="K15" s="113"/>
      <c r="L15" s="113"/>
      <c r="M15" s="113"/>
      <c r="N15" s="114"/>
      <c r="O15" s="306"/>
      <c r="P15" s="114"/>
      <c r="Q15" s="129"/>
    </row>
    <row r="16" spans="1:17" ht="12.75">
      <c r="A16" s="4"/>
      <c r="B16" s="4"/>
      <c r="C16" s="4"/>
      <c r="D16" s="4"/>
      <c r="E16" s="4"/>
      <c r="F16" s="4"/>
      <c r="G16" s="4"/>
      <c r="H16" s="40" t="s">
        <v>2</v>
      </c>
      <c r="I16" s="40"/>
      <c r="J16" s="40"/>
      <c r="K16" s="40"/>
      <c r="L16" s="40"/>
      <c r="M16" s="40"/>
      <c r="N16" s="43"/>
      <c r="O16" s="307"/>
      <c r="P16" s="43"/>
      <c r="Q16" s="12"/>
    </row>
    <row r="17" spans="1:17" s="24" customFormat="1" ht="12.75">
      <c r="A17" s="21"/>
      <c r="B17" s="21"/>
      <c r="C17" s="21"/>
      <c r="D17" s="21"/>
      <c r="E17" s="21"/>
      <c r="F17" s="21"/>
      <c r="G17" s="21"/>
      <c r="H17" s="115" t="s">
        <v>358</v>
      </c>
      <c r="I17" s="77"/>
      <c r="J17" s="78"/>
      <c r="K17" s="85">
        <f>K18+K19</f>
        <v>5630125</v>
      </c>
      <c r="L17" s="85">
        <v>8310747</v>
      </c>
      <c r="M17" s="85">
        <f>M18+M19</f>
        <v>5955094</v>
      </c>
      <c r="N17" s="85">
        <f>N18+N19</f>
        <v>7710100</v>
      </c>
      <c r="O17" s="106">
        <f>O18+O19</f>
        <v>5060100</v>
      </c>
      <c r="P17" s="85">
        <f>P18+P19</f>
        <v>5130100</v>
      </c>
      <c r="Q17" s="27">
        <f>Q18+Q19</f>
        <v>5220100</v>
      </c>
    </row>
    <row r="18" spans="1:17" ht="12.75">
      <c r="A18" s="1"/>
      <c r="B18" s="1"/>
      <c r="C18" s="1"/>
      <c r="D18" s="1"/>
      <c r="E18" s="1"/>
      <c r="F18" s="1"/>
      <c r="G18" s="1"/>
      <c r="H18" s="25" t="s">
        <v>7</v>
      </c>
      <c r="I18" s="32"/>
      <c r="J18" s="31"/>
      <c r="K18" s="26">
        <v>5599625</v>
      </c>
      <c r="L18" s="26">
        <v>8260747</v>
      </c>
      <c r="M18" s="26">
        <f>M50</f>
        <v>5953594</v>
      </c>
      <c r="N18" s="26">
        <f>N50</f>
        <v>7710100</v>
      </c>
      <c r="O18" s="106">
        <f>O50</f>
        <v>5030100</v>
      </c>
      <c r="P18" s="30">
        <f>P50</f>
        <v>5100100</v>
      </c>
      <c r="Q18" s="30">
        <f>Q50</f>
        <v>5190100</v>
      </c>
    </row>
    <row r="19" spans="1:17" ht="12.75">
      <c r="A19" s="1"/>
      <c r="B19" s="1"/>
      <c r="C19" s="1"/>
      <c r="D19" s="1"/>
      <c r="E19" s="1"/>
      <c r="F19" s="1"/>
      <c r="G19" s="1"/>
      <c r="H19" s="25" t="s">
        <v>8</v>
      </c>
      <c r="I19" s="25"/>
      <c r="J19" s="25"/>
      <c r="K19" s="26">
        <v>30500</v>
      </c>
      <c r="L19" s="26">
        <v>50000</v>
      </c>
      <c r="M19" s="26">
        <f>M81</f>
        <v>1500</v>
      </c>
      <c r="N19" s="26">
        <v>0</v>
      </c>
      <c r="O19" s="106">
        <f>O81</f>
        <v>30000</v>
      </c>
      <c r="P19" s="30">
        <f>P81</f>
        <v>30000</v>
      </c>
      <c r="Q19" s="30">
        <f>Q81</f>
        <v>30000</v>
      </c>
    </row>
    <row r="20" spans="1:17" ht="12.75">
      <c r="A20" s="1"/>
      <c r="B20" s="1"/>
      <c r="C20" s="1"/>
      <c r="D20" s="1"/>
      <c r="E20" s="1"/>
      <c r="F20" s="1"/>
      <c r="G20" s="1"/>
      <c r="H20" s="25" t="s">
        <v>9</v>
      </c>
      <c r="I20" s="25"/>
      <c r="J20" s="25"/>
      <c r="K20" s="26">
        <v>4019188</v>
      </c>
      <c r="L20" s="26">
        <v>4121100</v>
      </c>
      <c r="M20" s="26">
        <f>M86</f>
        <v>4750457</v>
      </c>
      <c r="N20" s="26">
        <f>N86</f>
        <v>4877842</v>
      </c>
      <c r="O20" s="106">
        <f>O86</f>
        <v>4178110</v>
      </c>
      <c r="P20" s="30">
        <f>P86</f>
        <v>4315910</v>
      </c>
      <c r="Q20" s="30">
        <f>Q86</f>
        <v>4312910</v>
      </c>
    </row>
    <row r="21" spans="1:17" ht="12.75">
      <c r="A21" s="1"/>
      <c r="B21" s="1"/>
      <c r="C21" s="1"/>
      <c r="D21" s="1"/>
      <c r="E21" s="1"/>
      <c r="F21" s="1"/>
      <c r="G21" s="1"/>
      <c r="H21" s="25" t="s">
        <v>10</v>
      </c>
      <c r="I21" s="25"/>
      <c r="J21" s="25"/>
      <c r="K21" s="26">
        <v>1389180</v>
      </c>
      <c r="L21" s="26">
        <v>4000448</v>
      </c>
      <c r="M21" s="26">
        <f>M112</f>
        <v>1990591</v>
      </c>
      <c r="N21" s="26">
        <f>N112</f>
        <v>3308000</v>
      </c>
      <c r="O21" s="106">
        <f>O112</f>
        <v>1326000</v>
      </c>
      <c r="P21" s="30">
        <f>P112</f>
        <v>1403000</v>
      </c>
      <c r="Q21" s="30">
        <f>Q112</f>
        <v>995000</v>
      </c>
    </row>
    <row r="22" spans="1:17" ht="12.75">
      <c r="A22" s="1"/>
      <c r="B22" s="1"/>
      <c r="C22" s="1"/>
      <c r="D22" s="1"/>
      <c r="E22" s="1"/>
      <c r="F22" s="1"/>
      <c r="G22" s="1"/>
      <c r="H22" s="72" t="s">
        <v>368</v>
      </c>
      <c r="I22" s="116"/>
      <c r="J22" s="117"/>
      <c r="K22" s="86">
        <f>K20+K21</f>
        <v>5408368</v>
      </c>
      <c r="L22" s="86">
        <v>8121548</v>
      </c>
      <c r="M22" s="86">
        <f>M20+M21</f>
        <v>6741048</v>
      </c>
      <c r="N22" s="86">
        <f>N20+N21</f>
        <v>8185842</v>
      </c>
      <c r="O22" s="110">
        <f>O20+O21</f>
        <v>5504110</v>
      </c>
      <c r="P22" s="85">
        <f>P20+P21</f>
        <v>5718910</v>
      </c>
      <c r="Q22" s="27">
        <f>Q20+Q21</f>
        <v>5307910</v>
      </c>
    </row>
    <row r="23" spans="1:17" ht="12.75">
      <c r="A23" s="1"/>
      <c r="B23" s="1"/>
      <c r="C23" s="1"/>
      <c r="D23" s="1"/>
      <c r="E23" s="1"/>
      <c r="F23" s="1"/>
      <c r="G23" s="1"/>
      <c r="H23" s="25" t="s">
        <v>11</v>
      </c>
      <c r="I23" s="32"/>
      <c r="J23" s="31"/>
      <c r="K23" s="26">
        <f aca="true" t="shared" si="0" ref="K23:Q23">(K18+K19)-(K20+K21)</f>
        <v>221757</v>
      </c>
      <c r="L23" s="26">
        <f t="shared" si="0"/>
        <v>189199</v>
      </c>
      <c r="M23" s="26">
        <f t="shared" si="0"/>
        <v>-785954</v>
      </c>
      <c r="N23" s="26">
        <f t="shared" si="0"/>
        <v>-475742</v>
      </c>
      <c r="O23" s="107">
        <f t="shared" si="0"/>
        <v>-444010</v>
      </c>
      <c r="P23" s="26">
        <f t="shared" si="0"/>
        <v>-588810</v>
      </c>
      <c r="Q23" s="26">
        <f t="shared" si="0"/>
        <v>-87810</v>
      </c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6"/>
      <c r="L24" s="16"/>
      <c r="M24" s="16"/>
      <c r="N24" s="16"/>
      <c r="O24" s="134"/>
      <c r="P24" s="22"/>
    </row>
    <row r="25" spans="1:17" ht="12.75">
      <c r="A25" s="4"/>
      <c r="B25" s="4"/>
      <c r="C25" s="4"/>
      <c r="D25" s="4"/>
      <c r="E25" s="4"/>
      <c r="F25" s="4"/>
      <c r="G25" s="4"/>
      <c r="H25" s="40" t="s">
        <v>12</v>
      </c>
      <c r="I25" s="40"/>
      <c r="J25" s="40"/>
      <c r="K25" s="43"/>
      <c r="L25" s="43"/>
      <c r="M25" s="43"/>
      <c r="N25" s="43"/>
      <c r="O25" s="307"/>
      <c r="P25" s="43"/>
      <c r="Q25" s="12"/>
    </row>
    <row r="26" spans="1:17" ht="12.75">
      <c r="A26" s="1"/>
      <c r="B26" s="1"/>
      <c r="C26" s="1"/>
      <c r="D26" s="1"/>
      <c r="E26" s="1"/>
      <c r="F26" s="1"/>
      <c r="G26" s="1"/>
      <c r="H26" s="25" t="s">
        <v>13</v>
      </c>
      <c r="I26" s="25"/>
      <c r="J26" s="25"/>
      <c r="K26" s="26">
        <v>0</v>
      </c>
      <c r="L26" s="26">
        <v>0</v>
      </c>
      <c r="M26" s="26">
        <v>0</v>
      </c>
      <c r="N26" s="26">
        <v>0</v>
      </c>
      <c r="O26" s="106">
        <v>0</v>
      </c>
      <c r="P26" s="30">
        <v>0</v>
      </c>
      <c r="Q26" s="30">
        <v>0</v>
      </c>
    </row>
    <row r="27" spans="1:17" ht="12.75">
      <c r="A27" s="1"/>
      <c r="B27" s="1"/>
      <c r="C27" s="1"/>
      <c r="D27" s="1"/>
      <c r="E27" s="1"/>
      <c r="F27" s="1"/>
      <c r="G27" s="1"/>
      <c r="H27" s="25" t="s">
        <v>68</v>
      </c>
      <c r="I27" s="25"/>
      <c r="J27" s="25"/>
      <c r="K27" s="26">
        <v>0</v>
      </c>
      <c r="L27" s="26">
        <v>0</v>
      </c>
      <c r="M27" s="26">
        <v>0</v>
      </c>
      <c r="N27" s="26">
        <v>0</v>
      </c>
      <c r="O27" s="106">
        <v>0</v>
      </c>
      <c r="P27" s="30">
        <v>0</v>
      </c>
      <c r="Q27" s="30">
        <v>0</v>
      </c>
    </row>
    <row r="28" spans="1:17" ht="12.75">
      <c r="A28" s="1"/>
      <c r="B28" s="1"/>
      <c r="C28" s="1"/>
      <c r="D28" s="1"/>
      <c r="E28" s="1"/>
      <c r="F28" s="1"/>
      <c r="G28" s="1"/>
      <c r="H28" s="25" t="s">
        <v>14</v>
      </c>
      <c r="I28" s="25"/>
      <c r="J28" s="25"/>
      <c r="K28" s="26">
        <v>0</v>
      </c>
      <c r="L28" s="26">
        <v>0</v>
      </c>
      <c r="M28" s="26">
        <v>0</v>
      </c>
      <c r="N28" s="26">
        <v>0</v>
      </c>
      <c r="O28" s="106">
        <v>0</v>
      </c>
      <c r="P28" s="30">
        <v>0</v>
      </c>
      <c r="Q28" s="30">
        <v>0</v>
      </c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6"/>
      <c r="L29" s="16"/>
      <c r="M29" s="16"/>
      <c r="N29" s="16"/>
      <c r="O29" s="134"/>
      <c r="P29" s="22"/>
    </row>
    <row r="30" spans="1:17" ht="12.75">
      <c r="A30" s="4"/>
      <c r="B30" s="4"/>
      <c r="C30" s="4"/>
      <c r="D30" s="4"/>
      <c r="E30" s="4"/>
      <c r="F30" s="4"/>
      <c r="G30" s="4"/>
      <c r="H30" s="40" t="s">
        <v>15</v>
      </c>
      <c r="I30" s="40"/>
      <c r="J30" s="40"/>
      <c r="K30" s="43"/>
      <c r="L30" s="43"/>
      <c r="M30" s="43"/>
      <c r="N30" s="43"/>
      <c r="O30" s="307"/>
      <c r="P30" s="43"/>
      <c r="Q30" s="12"/>
    </row>
    <row r="31" spans="1:17" ht="12.75">
      <c r="A31" s="1"/>
      <c r="B31" s="1"/>
      <c r="C31" s="1"/>
      <c r="D31" s="1"/>
      <c r="E31" s="1"/>
      <c r="F31" s="1"/>
      <c r="G31" s="1"/>
      <c r="H31" s="25" t="s">
        <v>16</v>
      </c>
      <c r="I31" s="32"/>
      <c r="J31" s="31"/>
      <c r="K31" s="26">
        <v>991345</v>
      </c>
      <c r="L31" s="26">
        <v>0</v>
      </c>
      <c r="M31" s="26">
        <v>785954</v>
      </c>
      <c r="N31" s="26">
        <v>475742</v>
      </c>
      <c r="O31" s="106">
        <v>444010</v>
      </c>
      <c r="P31" s="30">
        <v>588810</v>
      </c>
      <c r="Q31" s="30">
        <v>87810</v>
      </c>
    </row>
    <row r="32" spans="1:17" ht="12.75">
      <c r="A32" s="1"/>
      <c r="B32" s="1"/>
      <c r="C32" s="1"/>
      <c r="D32" s="1"/>
      <c r="E32" s="1"/>
      <c r="F32" s="1"/>
      <c r="G32" s="1"/>
      <c r="H32" s="33"/>
      <c r="I32" s="33"/>
      <c r="J32" s="33"/>
      <c r="K32" s="34"/>
      <c r="L32" s="34"/>
      <c r="M32" s="34"/>
      <c r="N32" s="34"/>
      <c r="O32" s="98"/>
      <c r="P32" s="37"/>
      <c r="Q32" s="37"/>
    </row>
    <row r="33" spans="1:17" ht="12.75">
      <c r="A33" s="4"/>
      <c r="B33" s="4"/>
      <c r="C33" s="4"/>
      <c r="D33" s="4"/>
      <c r="E33" s="4"/>
      <c r="F33" s="4"/>
      <c r="G33" s="4"/>
      <c r="H33" s="40" t="s">
        <v>477</v>
      </c>
      <c r="I33" s="40"/>
      <c r="J33" s="40"/>
      <c r="K33" s="43"/>
      <c r="L33" s="43"/>
      <c r="M33" s="43"/>
      <c r="N33" s="43"/>
      <c r="O33" s="307"/>
      <c r="P33" s="43"/>
      <c r="Q33" s="12"/>
    </row>
    <row r="34" spans="1:17" ht="12.75">
      <c r="A34" s="1"/>
      <c r="B34" s="1"/>
      <c r="C34" s="1"/>
      <c r="D34" s="1"/>
      <c r="E34" s="1"/>
      <c r="F34" s="1"/>
      <c r="G34" s="1"/>
      <c r="H34" s="25" t="s">
        <v>478</v>
      </c>
      <c r="I34" s="32"/>
      <c r="J34" s="31"/>
      <c r="K34" s="26">
        <f aca="true" t="shared" si="1" ref="K34:Q34">K17</f>
        <v>5630125</v>
      </c>
      <c r="L34" s="26">
        <f t="shared" si="1"/>
        <v>8310747</v>
      </c>
      <c r="M34" s="26">
        <f t="shared" si="1"/>
        <v>5955094</v>
      </c>
      <c r="N34" s="26">
        <f t="shared" si="1"/>
        <v>7710100</v>
      </c>
      <c r="O34" s="107">
        <f t="shared" si="1"/>
        <v>5060100</v>
      </c>
      <c r="P34" s="30">
        <f t="shared" si="1"/>
        <v>5130100</v>
      </c>
      <c r="Q34" s="30">
        <f t="shared" si="1"/>
        <v>5220100</v>
      </c>
    </row>
    <row r="35" spans="1:17" ht="12.75">
      <c r="A35" s="1"/>
      <c r="B35" s="1"/>
      <c r="C35" s="1"/>
      <c r="D35" s="1"/>
      <c r="E35" s="1"/>
      <c r="F35" s="1"/>
      <c r="G35" s="1"/>
      <c r="H35" s="32" t="s">
        <v>479</v>
      </c>
      <c r="I35" s="97"/>
      <c r="J35" s="97"/>
      <c r="K35" s="26">
        <f aca="true" t="shared" si="2" ref="K35:Q35">K22</f>
        <v>5408368</v>
      </c>
      <c r="L35" s="26">
        <f t="shared" si="2"/>
        <v>8121548</v>
      </c>
      <c r="M35" s="26">
        <f t="shared" si="2"/>
        <v>6741048</v>
      </c>
      <c r="N35" s="26">
        <f t="shared" si="2"/>
        <v>8185842</v>
      </c>
      <c r="O35" s="107">
        <f t="shared" si="2"/>
        <v>5504110</v>
      </c>
      <c r="P35" s="30">
        <f t="shared" si="2"/>
        <v>5718910</v>
      </c>
      <c r="Q35" s="30">
        <f t="shared" si="2"/>
        <v>5307910</v>
      </c>
    </row>
    <row r="36" spans="1:17" s="24" customFormat="1" ht="12.75">
      <c r="A36" s="21"/>
      <c r="B36" s="21"/>
      <c r="C36" s="21"/>
      <c r="D36" s="21"/>
      <c r="E36" s="21"/>
      <c r="F36" s="21"/>
      <c r="G36" s="21"/>
      <c r="H36" s="95" t="s">
        <v>480</v>
      </c>
      <c r="I36" s="96"/>
      <c r="J36" s="96"/>
      <c r="K36" s="63">
        <f>K34+K31-K35</f>
        <v>1213102</v>
      </c>
      <c r="L36" s="63">
        <f aca="true" t="shared" si="3" ref="L36:Q36">L34+L31-L35</f>
        <v>189199</v>
      </c>
      <c r="M36" s="63">
        <f t="shared" si="3"/>
        <v>0</v>
      </c>
      <c r="N36" s="63">
        <f t="shared" si="3"/>
        <v>0</v>
      </c>
      <c r="O36" s="136">
        <f t="shared" si="3"/>
        <v>0</v>
      </c>
      <c r="P36" s="118">
        <f t="shared" si="3"/>
        <v>0</v>
      </c>
      <c r="Q36" s="63">
        <f t="shared" si="3"/>
        <v>0</v>
      </c>
    </row>
    <row r="37" spans="1:17" s="24" customFormat="1" ht="12.75">
      <c r="A37" s="21"/>
      <c r="B37" s="21"/>
      <c r="C37" s="21"/>
      <c r="D37" s="21"/>
      <c r="E37" s="21"/>
      <c r="F37" s="21"/>
      <c r="G37" s="21"/>
      <c r="H37" s="36"/>
      <c r="I37" s="36"/>
      <c r="J37" s="36"/>
      <c r="K37" s="37"/>
      <c r="L37" s="37"/>
      <c r="M37" s="37"/>
      <c r="N37" s="37"/>
      <c r="O37" s="98"/>
      <c r="P37" s="37"/>
      <c r="Q37" s="125"/>
    </row>
    <row r="38" spans="1:17" s="24" customFormat="1" ht="12.75">
      <c r="A38" s="21"/>
      <c r="B38" s="21"/>
      <c r="C38" s="21"/>
      <c r="D38" s="21"/>
      <c r="E38" s="21"/>
      <c r="F38" s="21"/>
      <c r="G38" s="21"/>
      <c r="H38" s="36"/>
      <c r="I38" s="36"/>
      <c r="J38" s="36"/>
      <c r="K38" s="37"/>
      <c r="L38" s="119" t="s">
        <v>482</v>
      </c>
      <c r="M38" s="37"/>
      <c r="N38" s="37"/>
      <c r="O38" s="98"/>
      <c r="P38" s="37"/>
      <c r="Q38" s="125"/>
    </row>
    <row r="39" spans="1:16" ht="12.75">
      <c r="A39" s="1" t="s">
        <v>483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4"/>
      <c r="P39" s="22"/>
    </row>
    <row r="40" spans="1:16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4"/>
      <c r="P40" s="22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0" t="s">
        <v>484</v>
      </c>
      <c r="M41" s="1"/>
      <c r="N41" s="1"/>
      <c r="O41" s="134"/>
      <c r="P41" s="22"/>
    </row>
    <row r="42" spans="1:16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0"/>
      <c r="M42" s="1"/>
      <c r="N42" s="1"/>
      <c r="O42" s="134"/>
      <c r="P42" s="22"/>
    </row>
    <row r="43" spans="1:16" ht="12.75">
      <c r="A43" t="s">
        <v>533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34"/>
      <c r="P43" s="22"/>
    </row>
    <row r="44" spans="1:16" ht="12.75">
      <c r="A44" t="s">
        <v>485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4"/>
      <c r="P44" s="22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4"/>
      <c r="P45" s="22"/>
    </row>
    <row r="46" spans="1:17" ht="12.75">
      <c r="A46" s="2"/>
      <c r="B46" s="3"/>
      <c r="C46" s="3"/>
      <c r="D46" s="3"/>
      <c r="E46" s="3"/>
      <c r="F46" s="3"/>
      <c r="G46" s="3"/>
      <c r="H46" s="3" t="s">
        <v>1</v>
      </c>
      <c r="I46" s="3"/>
      <c r="J46" s="3"/>
      <c r="K46" s="10" t="s">
        <v>3</v>
      </c>
      <c r="L46" s="10" t="s">
        <v>5</v>
      </c>
      <c r="M46" s="10" t="s">
        <v>534</v>
      </c>
      <c r="N46" s="59" t="s">
        <v>6</v>
      </c>
      <c r="O46" s="304" t="s">
        <v>5</v>
      </c>
      <c r="P46" s="59" t="s">
        <v>5</v>
      </c>
      <c r="Q46" s="113" t="s">
        <v>5</v>
      </c>
    </row>
    <row r="47" spans="1:17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10">
        <v>2010</v>
      </c>
      <c r="L47" s="10">
        <v>2011</v>
      </c>
      <c r="M47" s="10">
        <v>2011</v>
      </c>
      <c r="N47" s="61">
        <v>2012</v>
      </c>
      <c r="O47" s="305">
        <v>2012</v>
      </c>
      <c r="P47" s="61">
        <v>2013</v>
      </c>
      <c r="Q47" s="128" t="s">
        <v>491</v>
      </c>
    </row>
    <row r="48" spans="1:17" ht="12.75">
      <c r="A48" s="1" t="s">
        <v>0</v>
      </c>
      <c r="B48" s="1"/>
      <c r="C48" s="1"/>
      <c r="D48" s="1"/>
      <c r="E48" s="1"/>
      <c r="F48" s="1"/>
      <c r="G48" s="1"/>
      <c r="H48" s="3"/>
      <c r="I48" s="3" t="s">
        <v>283</v>
      </c>
      <c r="J48" s="3"/>
      <c r="K48" s="10"/>
      <c r="L48" s="10"/>
      <c r="M48" s="10"/>
      <c r="N48" s="60"/>
      <c r="O48" s="135"/>
      <c r="P48" s="60"/>
      <c r="Q48" s="130"/>
    </row>
    <row r="49" spans="1:17" ht="12.75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4" t="s">
        <v>2</v>
      </c>
      <c r="I49" s="4"/>
      <c r="J49" s="4"/>
      <c r="K49" s="4"/>
      <c r="L49" s="4"/>
      <c r="M49" s="4"/>
      <c r="N49" s="89"/>
      <c r="O49" s="308"/>
      <c r="P49" s="89"/>
      <c r="Q49" s="5"/>
    </row>
    <row r="50" spans="1:17" ht="12.75">
      <c r="A50" s="6"/>
      <c r="B50" s="121"/>
      <c r="C50" s="121"/>
      <c r="D50" s="121"/>
      <c r="E50" s="121"/>
      <c r="F50" s="121"/>
      <c r="G50" s="121"/>
      <c r="H50" s="122">
        <v>6</v>
      </c>
      <c r="I50" s="122" t="s">
        <v>17</v>
      </c>
      <c r="J50" s="122"/>
      <c r="K50" s="87">
        <f aca="true" t="shared" si="4" ref="K50:Q50">K51+K56+K74+K78+K71</f>
        <v>5599625</v>
      </c>
      <c r="L50" s="87">
        <f t="shared" si="4"/>
        <v>8260747</v>
      </c>
      <c r="M50" s="87">
        <f t="shared" si="4"/>
        <v>5953594</v>
      </c>
      <c r="N50" s="87">
        <f t="shared" si="4"/>
        <v>7710100</v>
      </c>
      <c r="O50" s="309">
        <f t="shared" si="4"/>
        <v>5030100</v>
      </c>
      <c r="P50" s="87">
        <f t="shared" si="4"/>
        <v>5100100</v>
      </c>
      <c r="Q50" s="87">
        <f t="shared" si="4"/>
        <v>5190100</v>
      </c>
    </row>
    <row r="51" spans="2:17" ht="12.75">
      <c r="B51" s="1"/>
      <c r="C51" s="1"/>
      <c r="D51" s="1"/>
      <c r="E51" s="1"/>
      <c r="F51" s="1"/>
      <c r="G51" s="1"/>
      <c r="H51" s="72">
        <v>61</v>
      </c>
      <c r="I51" s="72" t="s">
        <v>18</v>
      </c>
      <c r="J51" s="72"/>
      <c r="K51" s="86">
        <f aca="true" t="shared" si="5" ref="K51:Q51">K52+K53+K54+K55</f>
        <v>476331</v>
      </c>
      <c r="L51" s="86">
        <f t="shared" si="5"/>
        <v>618000</v>
      </c>
      <c r="M51" s="86">
        <f t="shared" si="5"/>
        <v>454000</v>
      </c>
      <c r="N51" s="86">
        <f t="shared" si="5"/>
        <v>618000</v>
      </c>
      <c r="O51" s="106">
        <f t="shared" si="5"/>
        <v>554000</v>
      </c>
      <c r="P51" s="85">
        <f t="shared" si="5"/>
        <v>454000</v>
      </c>
      <c r="Q51" s="85">
        <f t="shared" si="5"/>
        <v>454000</v>
      </c>
    </row>
    <row r="52" spans="2:17" ht="12.75">
      <c r="B52" s="1"/>
      <c r="C52" s="1"/>
      <c r="D52" s="1"/>
      <c r="E52" s="1"/>
      <c r="F52" s="1"/>
      <c r="G52" s="1"/>
      <c r="H52" s="25">
        <v>611</v>
      </c>
      <c r="I52" s="25" t="s">
        <v>19</v>
      </c>
      <c r="J52" s="25"/>
      <c r="K52" s="26">
        <v>446077</v>
      </c>
      <c r="L52" s="26">
        <v>573000</v>
      </c>
      <c r="M52" s="26">
        <v>400000</v>
      </c>
      <c r="N52" s="26">
        <v>573000</v>
      </c>
      <c r="O52" s="106">
        <v>500000</v>
      </c>
      <c r="P52" s="30">
        <v>400000</v>
      </c>
      <c r="Q52" s="30">
        <v>400000</v>
      </c>
    </row>
    <row r="53" spans="2:17" ht="12.75">
      <c r="B53" s="1"/>
      <c r="C53" s="1"/>
      <c r="D53" s="1"/>
      <c r="E53" s="1"/>
      <c r="F53" s="1"/>
      <c r="G53" s="1"/>
      <c r="H53" s="25">
        <v>613</v>
      </c>
      <c r="I53" s="25" t="s">
        <v>20</v>
      </c>
      <c r="J53" s="25"/>
      <c r="K53" s="26">
        <v>4942</v>
      </c>
      <c r="L53" s="26">
        <v>5000</v>
      </c>
      <c r="M53" s="26">
        <v>20000</v>
      </c>
      <c r="N53" s="26">
        <v>5000</v>
      </c>
      <c r="O53" s="106">
        <v>20000</v>
      </c>
      <c r="P53" s="30">
        <v>20000</v>
      </c>
      <c r="Q53" s="30">
        <v>20000</v>
      </c>
    </row>
    <row r="54" spans="2:17" ht="12.75">
      <c r="B54" s="1"/>
      <c r="C54" s="1"/>
      <c r="D54" s="1"/>
      <c r="E54" s="1"/>
      <c r="F54" s="1"/>
      <c r="G54" s="1"/>
      <c r="H54" s="25">
        <v>614</v>
      </c>
      <c r="I54" s="25" t="s">
        <v>21</v>
      </c>
      <c r="J54" s="25"/>
      <c r="K54" s="26">
        <v>25312</v>
      </c>
      <c r="L54" s="26">
        <v>40000</v>
      </c>
      <c r="M54" s="26">
        <v>34000</v>
      </c>
      <c r="N54" s="26">
        <v>40000</v>
      </c>
      <c r="O54" s="106">
        <v>34000</v>
      </c>
      <c r="P54" s="30">
        <v>34000</v>
      </c>
      <c r="Q54" s="30">
        <v>34000</v>
      </c>
    </row>
    <row r="55" spans="2:17" ht="12.75">
      <c r="B55" s="1"/>
      <c r="C55" s="1"/>
      <c r="D55" s="1"/>
      <c r="E55" s="1"/>
      <c r="F55" s="1"/>
      <c r="G55" s="1"/>
      <c r="H55" s="25">
        <v>616</v>
      </c>
      <c r="I55" s="25" t="s">
        <v>22</v>
      </c>
      <c r="J55" s="25"/>
      <c r="K55" s="26">
        <v>0</v>
      </c>
      <c r="L55" s="26">
        <v>0</v>
      </c>
      <c r="M55" s="26">
        <v>0</v>
      </c>
      <c r="N55" s="26">
        <v>0</v>
      </c>
      <c r="O55" s="106">
        <v>0</v>
      </c>
      <c r="P55" s="30">
        <v>0</v>
      </c>
      <c r="Q55" s="30">
        <v>0</v>
      </c>
    </row>
    <row r="56" spans="2:17" ht="12.75">
      <c r="B56" s="1"/>
      <c r="C56" s="1"/>
      <c r="D56" s="1"/>
      <c r="E56" s="1"/>
      <c r="F56" s="1"/>
      <c r="G56" s="1"/>
      <c r="H56" s="72">
        <v>63</v>
      </c>
      <c r="I56" s="116" t="s">
        <v>23</v>
      </c>
      <c r="J56" s="117"/>
      <c r="K56" s="86">
        <f>K57+K64+K59+K60+K63+K65+K66+K67+K68+K70+K61</f>
        <v>4761733</v>
      </c>
      <c r="L56" s="86">
        <f>L57+L64+L59+L60+L63+L65+L66+L67+L68+L70+L61</f>
        <v>7306247</v>
      </c>
      <c r="M56" s="86">
        <f>M57+M59+M60+M63+M64+M65+M66+M67+M68+M70+M61+M69+M58</f>
        <v>5045094</v>
      </c>
      <c r="N56" s="86">
        <f>N57+N59+N60+N63+N64+N65+N66+N67+N68+N70+N61</f>
        <v>6755600</v>
      </c>
      <c r="O56" s="106">
        <f>O57+O59+O60+O63+O64+O65+O66+O67+O68+O70+O61+O62</f>
        <v>3991600</v>
      </c>
      <c r="P56" s="85">
        <f>P57+P59+P60+P63+P64+P65+P66+P67+P68+P70+P61+P62</f>
        <v>4161600</v>
      </c>
      <c r="Q56" s="85">
        <f>Q57+Q59+Q60+Q63+Q64+Q65+Q66+Q67+Q68+Q70+Q61+Q62</f>
        <v>4251600</v>
      </c>
    </row>
    <row r="57" spans="2:17" ht="12.75">
      <c r="B57" s="1"/>
      <c r="C57" s="1"/>
      <c r="D57" s="1"/>
      <c r="E57" s="1"/>
      <c r="F57" s="1"/>
      <c r="G57" s="1"/>
      <c r="H57" s="25">
        <v>633</v>
      </c>
      <c r="I57" s="25" t="s">
        <v>343</v>
      </c>
      <c r="J57" s="25"/>
      <c r="K57" s="26">
        <v>3094348</v>
      </c>
      <c r="L57" s="26">
        <v>3127647</v>
      </c>
      <c r="M57" s="26">
        <v>3127647</v>
      </c>
      <c r="N57" s="26">
        <v>3277000</v>
      </c>
      <c r="O57" s="106">
        <v>2500000</v>
      </c>
      <c r="P57" s="30">
        <v>2500000</v>
      </c>
      <c r="Q57" s="30">
        <v>2500000</v>
      </c>
    </row>
    <row r="58" spans="2:17" ht="12.75">
      <c r="B58" s="1"/>
      <c r="C58" s="1"/>
      <c r="D58" s="1"/>
      <c r="E58" s="1"/>
      <c r="F58" s="1"/>
      <c r="G58" s="1"/>
      <c r="H58" s="25">
        <v>633</v>
      </c>
      <c r="I58" s="25" t="s">
        <v>541</v>
      </c>
      <c r="J58" s="25"/>
      <c r="K58" s="26">
        <v>0</v>
      </c>
      <c r="L58" s="26">
        <v>0</v>
      </c>
      <c r="M58" s="26">
        <v>130000</v>
      </c>
      <c r="N58" s="26">
        <v>0</v>
      </c>
      <c r="O58" s="106">
        <v>0</v>
      </c>
      <c r="P58" s="30">
        <v>0</v>
      </c>
      <c r="Q58" s="30">
        <v>0</v>
      </c>
    </row>
    <row r="59" spans="2:17" ht="12.75">
      <c r="B59" s="1"/>
      <c r="C59" s="1"/>
      <c r="D59" s="1"/>
      <c r="E59" s="1"/>
      <c r="F59" s="1"/>
      <c r="G59" s="1"/>
      <c r="H59" s="25">
        <v>633</v>
      </c>
      <c r="I59" s="25" t="s">
        <v>350</v>
      </c>
      <c r="J59" s="25"/>
      <c r="K59" s="26">
        <v>793822</v>
      </c>
      <c r="L59" s="26">
        <v>500000</v>
      </c>
      <c r="M59" s="26">
        <v>774202</v>
      </c>
      <c r="N59" s="26">
        <v>400000</v>
      </c>
      <c r="O59" s="106">
        <v>350000</v>
      </c>
      <c r="P59" s="30">
        <v>350000</v>
      </c>
      <c r="Q59" s="30">
        <v>490000</v>
      </c>
    </row>
    <row r="60" spans="2:17" ht="12.75">
      <c r="B60" s="1"/>
      <c r="C60" s="1"/>
      <c r="D60" s="1"/>
      <c r="E60" s="1"/>
      <c r="F60" s="1"/>
      <c r="G60" s="1"/>
      <c r="H60" s="25">
        <v>633</v>
      </c>
      <c r="I60" s="25" t="s">
        <v>402</v>
      </c>
      <c r="J60" s="25"/>
      <c r="K60" s="26">
        <v>7000</v>
      </c>
      <c r="L60" s="26">
        <v>9600</v>
      </c>
      <c r="M60" s="26">
        <v>8000</v>
      </c>
      <c r="N60" s="26">
        <v>9600</v>
      </c>
      <c r="O60" s="106">
        <v>8000</v>
      </c>
      <c r="P60" s="30">
        <v>8000</v>
      </c>
      <c r="Q60" s="30">
        <v>8000</v>
      </c>
    </row>
    <row r="61" spans="2:17" ht="12.75">
      <c r="B61" s="1"/>
      <c r="C61" s="1"/>
      <c r="D61" s="1"/>
      <c r="E61" s="1"/>
      <c r="F61" s="1"/>
      <c r="G61" s="1"/>
      <c r="H61" s="25">
        <v>633</v>
      </c>
      <c r="I61" s="25" t="s">
        <v>403</v>
      </c>
      <c r="J61" s="25"/>
      <c r="K61" s="26">
        <v>158800</v>
      </c>
      <c r="L61" s="26">
        <v>0</v>
      </c>
      <c r="M61" s="26">
        <v>303600</v>
      </c>
      <c r="N61" s="26">
        <v>0</v>
      </c>
      <c r="O61" s="106">
        <v>303600</v>
      </c>
      <c r="P61" s="30">
        <v>303600</v>
      </c>
      <c r="Q61" s="30">
        <v>303600</v>
      </c>
    </row>
    <row r="62" spans="2:17" ht="12.75">
      <c r="B62" s="1"/>
      <c r="C62" s="1"/>
      <c r="D62" s="1"/>
      <c r="E62" s="1"/>
      <c r="F62" s="1"/>
      <c r="G62" s="1"/>
      <c r="H62" s="25">
        <v>633</v>
      </c>
      <c r="I62" s="25" t="s">
        <v>547</v>
      </c>
      <c r="J62" s="25"/>
      <c r="K62" s="26">
        <v>0</v>
      </c>
      <c r="L62" s="26">
        <v>0</v>
      </c>
      <c r="M62" s="26">
        <v>0</v>
      </c>
      <c r="N62" s="26">
        <v>0</v>
      </c>
      <c r="O62" s="106">
        <v>50000</v>
      </c>
      <c r="P62" s="30">
        <v>20000</v>
      </c>
      <c r="Q62" s="30">
        <v>20000</v>
      </c>
    </row>
    <row r="63" spans="2:17" ht="12.75">
      <c r="B63" s="1"/>
      <c r="C63" s="1"/>
      <c r="D63" s="1"/>
      <c r="E63" s="1"/>
      <c r="F63" s="1"/>
      <c r="G63" s="1"/>
      <c r="H63" s="25">
        <v>633</v>
      </c>
      <c r="I63" s="25" t="s">
        <v>344</v>
      </c>
      <c r="J63" s="25"/>
      <c r="K63" s="26">
        <v>653629</v>
      </c>
      <c r="L63" s="26">
        <v>670000</v>
      </c>
      <c r="M63" s="26">
        <v>550000</v>
      </c>
      <c r="N63" s="26">
        <v>570000</v>
      </c>
      <c r="O63" s="106">
        <v>650000</v>
      </c>
      <c r="P63" s="30">
        <v>550000</v>
      </c>
      <c r="Q63" s="30">
        <v>550000</v>
      </c>
    </row>
    <row r="64" spans="2:17" ht="12.75">
      <c r="B64" s="1"/>
      <c r="C64" s="1"/>
      <c r="D64" s="1"/>
      <c r="E64" s="1"/>
      <c r="F64" s="1"/>
      <c r="G64" s="1"/>
      <c r="H64" s="25">
        <v>634</v>
      </c>
      <c r="I64" s="25" t="s">
        <v>345</v>
      </c>
      <c r="J64" s="25"/>
      <c r="K64" s="26">
        <v>0</v>
      </c>
      <c r="L64" s="26">
        <v>0</v>
      </c>
      <c r="M64" s="26">
        <v>0</v>
      </c>
      <c r="N64" s="26">
        <v>100000</v>
      </c>
      <c r="O64" s="106">
        <v>0</v>
      </c>
      <c r="P64" s="30">
        <v>0</v>
      </c>
      <c r="Q64" s="30">
        <v>0</v>
      </c>
    </row>
    <row r="65" spans="2:17" ht="12.75">
      <c r="B65" s="1"/>
      <c r="C65" s="1"/>
      <c r="D65" s="1"/>
      <c r="E65" s="1"/>
      <c r="F65" s="1"/>
      <c r="G65" s="1"/>
      <c r="H65" s="25">
        <v>634</v>
      </c>
      <c r="I65" s="25" t="s">
        <v>346</v>
      </c>
      <c r="J65" s="25"/>
      <c r="K65" s="26">
        <v>0</v>
      </c>
      <c r="L65" s="26">
        <v>94000</v>
      </c>
      <c r="M65" s="26">
        <v>0</v>
      </c>
      <c r="N65" s="26">
        <v>94000</v>
      </c>
      <c r="O65" s="106">
        <v>0</v>
      </c>
      <c r="P65" s="30">
        <v>0</v>
      </c>
      <c r="Q65" s="30">
        <v>0</v>
      </c>
    </row>
    <row r="66" spans="2:17" ht="12.75">
      <c r="B66" s="1"/>
      <c r="C66" s="1"/>
      <c r="D66" s="1"/>
      <c r="E66" s="1"/>
      <c r="F66" s="1"/>
      <c r="G66" s="1"/>
      <c r="H66" s="25">
        <v>634</v>
      </c>
      <c r="I66" s="25" t="s">
        <v>347</v>
      </c>
      <c r="J66" s="25"/>
      <c r="K66" s="26">
        <v>0</v>
      </c>
      <c r="L66" s="26">
        <v>2700000</v>
      </c>
      <c r="M66" s="26">
        <v>0</v>
      </c>
      <c r="N66" s="26">
        <v>2100000</v>
      </c>
      <c r="O66" s="106">
        <v>0</v>
      </c>
      <c r="P66" s="30">
        <v>300000</v>
      </c>
      <c r="Q66" s="30">
        <v>250000</v>
      </c>
    </row>
    <row r="67" spans="2:17" ht="12.75">
      <c r="B67" s="1"/>
      <c r="C67" s="1"/>
      <c r="D67" s="1"/>
      <c r="E67" s="1"/>
      <c r="F67" s="1"/>
      <c r="G67" s="1"/>
      <c r="H67" s="25">
        <v>634</v>
      </c>
      <c r="I67" s="25" t="s">
        <v>348</v>
      </c>
      <c r="J67" s="25"/>
      <c r="K67" s="26">
        <v>0</v>
      </c>
      <c r="L67" s="26">
        <v>100000</v>
      </c>
      <c r="M67" s="26">
        <v>0</v>
      </c>
      <c r="N67" s="26">
        <v>100000</v>
      </c>
      <c r="O67" s="106">
        <v>0</v>
      </c>
      <c r="P67" s="30">
        <v>0</v>
      </c>
      <c r="Q67" s="30">
        <v>0</v>
      </c>
    </row>
    <row r="68" spans="2:17" ht="12.75">
      <c r="B68" s="1"/>
      <c r="C68" s="1"/>
      <c r="D68" s="1"/>
      <c r="E68" s="1"/>
      <c r="F68" s="1"/>
      <c r="G68" s="1"/>
      <c r="H68" s="25">
        <v>634</v>
      </c>
      <c r="I68" s="25" t="s">
        <v>349</v>
      </c>
      <c r="J68" s="25"/>
      <c r="K68" s="26">
        <v>43732</v>
      </c>
      <c r="L68" s="26">
        <v>105000</v>
      </c>
      <c r="M68" s="26">
        <v>123757</v>
      </c>
      <c r="N68" s="26">
        <v>105000</v>
      </c>
      <c r="O68" s="106">
        <v>130000</v>
      </c>
      <c r="P68" s="30">
        <v>130000</v>
      </c>
      <c r="Q68" s="30">
        <v>130000</v>
      </c>
    </row>
    <row r="69" spans="2:17" ht="12.75">
      <c r="B69" s="1"/>
      <c r="C69" s="1"/>
      <c r="D69" s="1"/>
      <c r="E69" s="1"/>
      <c r="F69" s="1"/>
      <c r="G69" s="1"/>
      <c r="H69" s="25">
        <v>634</v>
      </c>
      <c r="I69" s="25" t="s">
        <v>540</v>
      </c>
      <c r="J69" s="25"/>
      <c r="K69" s="26">
        <v>0</v>
      </c>
      <c r="L69" s="26">
        <v>0</v>
      </c>
      <c r="M69" s="26">
        <v>27888</v>
      </c>
      <c r="N69" s="26">
        <v>0</v>
      </c>
      <c r="O69" s="106">
        <v>0</v>
      </c>
      <c r="P69" s="30">
        <v>0</v>
      </c>
      <c r="Q69" s="30">
        <v>0</v>
      </c>
    </row>
    <row r="70" spans="2:17" ht="12.75">
      <c r="B70" s="1"/>
      <c r="C70" s="1"/>
      <c r="D70" s="1"/>
      <c r="E70" s="1"/>
      <c r="F70" s="1"/>
      <c r="G70" s="1"/>
      <c r="H70" s="25">
        <v>634</v>
      </c>
      <c r="I70" s="25" t="s">
        <v>369</v>
      </c>
      <c r="J70" s="25"/>
      <c r="K70" s="26">
        <v>10402</v>
      </c>
      <c r="L70" s="26">
        <v>0</v>
      </c>
      <c r="M70" s="26">
        <v>0</v>
      </c>
      <c r="N70" s="26">
        <v>0</v>
      </c>
      <c r="O70" s="106">
        <v>0</v>
      </c>
      <c r="P70" s="30">
        <v>0</v>
      </c>
      <c r="Q70" s="30">
        <v>0</v>
      </c>
    </row>
    <row r="71" spans="2:17" ht="12.75">
      <c r="B71" s="1"/>
      <c r="C71" s="1"/>
      <c r="D71" s="1"/>
      <c r="E71" s="1"/>
      <c r="F71" s="1"/>
      <c r="G71" s="1"/>
      <c r="H71" s="72">
        <v>64</v>
      </c>
      <c r="I71" s="72" t="s">
        <v>24</v>
      </c>
      <c r="J71" s="72"/>
      <c r="K71" s="86">
        <f aca="true" t="shared" si="6" ref="K71:Q71">K72+K73</f>
        <v>172451</v>
      </c>
      <c r="L71" s="86">
        <f t="shared" si="6"/>
        <v>176500</v>
      </c>
      <c r="M71" s="86">
        <f t="shared" si="6"/>
        <v>170500</v>
      </c>
      <c r="N71" s="86">
        <f t="shared" si="6"/>
        <v>176500</v>
      </c>
      <c r="O71" s="106">
        <f t="shared" si="6"/>
        <v>170500</v>
      </c>
      <c r="P71" s="85">
        <f t="shared" si="6"/>
        <v>170500</v>
      </c>
      <c r="Q71" s="85">
        <f t="shared" si="6"/>
        <v>170500</v>
      </c>
    </row>
    <row r="72" spans="2:17" ht="12.75">
      <c r="B72" s="1"/>
      <c r="C72" s="1"/>
      <c r="D72" s="1"/>
      <c r="E72" s="1"/>
      <c r="F72" s="1"/>
      <c r="G72" s="1"/>
      <c r="H72" s="25">
        <v>641</v>
      </c>
      <c r="I72" s="25" t="s">
        <v>25</v>
      </c>
      <c r="J72" s="25"/>
      <c r="K72" s="26">
        <v>0</v>
      </c>
      <c r="L72" s="26">
        <v>500</v>
      </c>
      <c r="M72" s="26">
        <v>500</v>
      </c>
      <c r="N72" s="26">
        <v>500</v>
      </c>
      <c r="O72" s="106">
        <v>500</v>
      </c>
      <c r="P72" s="30">
        <v>500</v>
      </c>
      <c r="Q72" s="30">
        <v>500</v>
      </c>
    </row>
    <row r="73" spans="2:17" ht="12.75">
      <c r="B73" s="1"/>
      <c r="C73" s="1"/>
      <c r="D73" s="1"/>
      <c r="E73" s="1"/>
      <c r="F73" s="1"/>
      <c r="G73" s="1"/>
      <c r="H73" s="25">
        <v>642</v>
      </c>
      <c r="I73" s="25" t="s">
        <v>26</v>
      </c>
      <c r="J73" s="25"/>
      <c r="K73" s="26">
        <v>172451</v>
      </c>
      <c r="L73" s="26">
        <v>176000</v>
      </c>
      <c r="M73" s="26">
        <v>170000</v>
      </c>
      <c r="N73" s="26">
        <v>176000</v>
      </c>
      <c r="O73" s="106">
        <v>170000</v>
      </c>
      <c r="P73" s="30">
        <v>170000</v>
      </c>
      <c r="Q73" s="30">
        <v>170000</v>
      </c>
    </row>
    <row r="74" spans="2:17" ht="12.75">
      <c r="B74" s="1"/>
      <c r="C74" s="1"/>
      <c r="D74" s="1"/>
      <c r="E74" s="1"/>
      <c r="F74" s="1"/>
      <c r="G74" s="1"/>
      <c r="H74" s="72">
        <v>65</v>
      </c>
      <c r="I74" s="72" t="s">
        <v>27</v>
      </c>
      <c r="J74" s="72"/>
      <c r="K74" s="86">
        <f>K75+K76</f>
        <v>189110</v>
      </c>
      <c r="L74" s="86">
        <f>L75+L76</f>
        <v>160000</v>
      </c>
      <c r="M74" s="86">
        <f>M75+M76+M77</f>
        <v>284000</v>
      </c>
      <c r="N74" s="86">
        <f>N75+N76</f>
        <v>160000</v>
      </c>
      <c r="O74" s="106">
        <f>O75+O76+O77</f>
        <v>314000</v>
      </c>
      <c r="P74" s="27">
        <f>P75+P76+P77</f>
        <v>314000</v>
      </c>
      <c r="Q74" s="27">
        <f>Q75+Q76+Q77</f>
        <v>314000</v>
      </c>
    </row>
    <row r="75" spans="2:17" ht="12.75">
      <c r="B75" s="1"/>
      <c r="C75" s="1"/>
      <c r="D75" s="1"/>
      <c r="E75" s="1"/>
      <c r="F75" s="1"/>
      <c r="G75" s="1"/>
      <c r="H75" s="25">
        <v>651</v>
      </c>
      <c r="I75" s="25" t="s">
        <v>28</v>
      </c>
      <c r="J75" s="25"/>
      <c r="K75" s="26">
        <v>0</v>
      </c>
      <c r="L75" s="26">
        <v>5000</v>
      </c>
      <c r="M75" s="26">
        <v>2000</v>
      </c>
      <c r="N75" s="26">
        <v>5000</v>
      </c>
      <c r="O75" s="106">
        <v>2000</v>
      </c>
      <c r="P75" s="30">
        <v>2000</v>
      </c>
      <c r="Q75" s="30">
        <v>2000</v>
      </c>
    </row>
    <row r="76" spans="2:17" ht="12.75">
      <c r="B76" s="1"/>
      <c r="C76" s="1"/>
      <c r="D76" s="1"/>
      <c r="E76" s="1"/>
      <c r="F76" s="1"/>
      <c r="G76" s="1"/>
      <c r="H76" s="25">
        <v>652</v>
      </c>
      <c r="I76" s="25" t="s">
        <v>29</v>
      </c>
      <c r="J76" s="25"/>
      <c r="K76" s="26">
        <v>189110</v>
      </c>
      <c r="L76" s="26">
        <v>155000</v>
      </c>
      <c r="M76" s="26">
        <v>12000</v>
      </c>
      <c r="N76" s="26">
        <v>155000</v>
      </c>
      <c r="O76" s="106">
        <v>12000</v>
      </c>
      <c r="P76" s="30">
        <v>12000</v>
      </c>
      <c r="Q76" s="30">
        <v>12000</v>
      </c>
    </row>
    <row r="77" spans="2:17" ht="12.75">
      <c r="B77" s="1"/>
      <c r="C77" s="1"/>
      <c r="D77" s="1"/>
      <c r="E77" s="1"/>
      <c r="F77" s="1"/>
      <c r="G77" s="1"/>
      <c r="H77" s="25">
        <v>653</v>
      </c>
      <c r="I77" s="25" t="s">
        <v>493</v>
      </c>
      <c r="J77" s="25"/>
      <c r="K77" s="26">
        <v>0</v>
      </c>
      <c r="L77" s="26">
        <v>0</v>
      </c>
      <c r="M77" s="26">
        <v>270000</v>
      </c>
      <c r="N77" s="26">
        <v>0</v>
      </c>
      <c r="O77" s="106">
        <v>300000</v>
      </c>
      <c r="P77" s="30">
        <v>300000</v>
      </c>
      <c r="Q77" s="30">
        <v>300000</v>
      </c>
    </row>
    <row r="78" spans="2:17" ht="12.75">
      <c r="B78" s="1"/>
      <c r="C78" s="1"/>
      <c r="D78" s="1"/>
      <c r="E78" s="1"/>
      <c r="F78" s="1"/>
      <c r="G78" s="1"/>
      <c r="H78" s="72">
        <v>66</v>
      </c>
      <c r="I78" s="72" t="s">
        <v>30</v>
      </c>
      <c r="J78" s="72"/>
      <c r="K78" s="86">
        <f aca="true" t="shared" si="7" ref="K78:Q78">K79+K80</f>
        <v>0</v>
      </c>
      <c r="L78" s="86">
        <f t="shared" si="7"/>
        <v>0</v>
      </c>
      <c r="M78" s="86">
        <f t="shared" si="7"/>
        <v>0</v>
      </c>
      <c r="N78" s="86">
        <f t="shared" si="7"/>
        <v>0</v>
      </c>
      <c r="O78" s="106">
        <f t="shared" si="7"/>
        <v>0</v>
      </c>
      <c r="P78" s="85">
        <f t="shared" si="7"/>
        <v>0</v>
      </c>
      <c r="Q78" s="30">
        <f t="shared" si="7"/>
        <v>0</v>
      </c>
    </row>
    <row r="79" spans="2:17" ht="12.75">
      <c r="B79" s="1"/>
      <c r="C79" s="1"/>
      <c r="D79" s="1"/>
      <c r="E79" s="1"/>
      <c r="F79" s="1"/>
      <c r="G79" s="1"/>
      <c r="H79" s="25">
        <v>661</v>
      </c>
      <c r="I79" s="25" t="s">
        <v>31</v>
      </c>
      <c r="J79" s="25"/>
      <c r="K79" s="26">
        <v>0</v>
      </c>
      <c r="L79" s="26">
        <v>0</v>
      </c>
      <c r="M79" s="26">
        <v>0</v>
      </c>
      <c r="N79" s="26">
        <v>0</v>
      </c>
      <c r="O79" s="106">
        <v>0</v>
      </c>
      <c r="P79" s="30">
        <v>0</v>
      </c>
      <c r="Q79" s="30">
        <v>0</v>
      </c>
    </row>
    <row r="80" spans="2:17" ht="12.75">
      <c r="B80" s="1"/>
      <c r="C80" s="1"/>
      <c r="D80" s="1"/>
      <c r="E80" s="1"/>
      <c r="F80" s="1"/>
      <c r="G80" s="1"/>
      <c r="H80" s="25">
        <v>663</v>
      </c>
      <c r="I80" s="25" t="s">
        <v>307</v>
      </c>
      <c r="J80" s="25"/>
      <c r="K80" s="26">
        <v>0</v>
      </c>
      <c r="L80" s="26">
        <v>0</v>
      </c>
      <c r="M80" s="26">
        <v>0</v>
      </c>
      <c r="N80" s="26">
        <v>0</v>
      </c>
      <c r="O80" s="106">
        <v>0</v>
      </c>
      <c r="P80" s="30">
        <v>0</v>
      </c>
      <c r="Q80" s="30">
        <v>0</v>
      </c>
    </row>
    <row r="81" spans="1:17" ht="12.75">
      <c r="A81" s="6"/>
      <c r="B81" s="121"/>
      <c r="C81" s="121"/>
      <c r="D81" s="121"/>
      <c r="E81" s="121"/>
      <c r="F81" s="121"/>
      <c r="G81" s="121"/>
      <c r="H81" s="122">
        <v>7</v>
      </c>
      <c r="I81" s="122" t="s">
        <v>32</v>
      </c>
      <c r="J81" s="122"/>
      <c r="K81" s="87">
        <f aca="true" t="shared" si="8" ref="K81:Q81">K82+K84</f>
        <v>30500</v>
      </c>
      <c r="L81" s="87">
        <f t="shared" si="8"/>
        <v>50000</v>
      </c>
      <c r="M81" s="87">
        <f t="shared" si="8"/>
        <v>1500</v>
      </c>
      <c r="N81" s="87">
        <f t="shared" si="8"/>
        <v>0</v>
      </c>
      <c r="O81" s="309">
        <f t="shared" si="8"/>
        <v>30000</v>
      </c>
      <c r="P81" s="87">
        <f t="shared" si="8"/>
        <v>30000</v>
      </c>
      <c r="Q81" s="87">
        <f t="shared" si="8"/>
        <v>30000</v>
      </c>
    </row>
    <row r="82" spans="2:17" ht="12.75">
      <c r="B82" s="1"/>
      <c r="C82" s="1"/>
      <c r="D82" s="1"/>
      <c r="E82" s="1"/>
      <c r="F82" s="1"/>
      <c r="G82" s="1"/>
      <c r="H82" s="72">
        <v>71</v>
      </c>
      <c r="I82" s="72" t="s">
        <v>33</v>
      </c>
      <c r="J82" s="72"/>
      <c r="K82" s="86">
        <f aca="true" t="shared" si="9" ref="K82:Q82">K83</f>
        <v>30500</v>
      </c>
      <c r="L82" s="86">
        <f t="shared" si="9"/>
        <v>50000</v>
      </c>
      <c r="M82" s="86">
        <f t="shared" si="9"/>
        <v>0</v>
      </c>
      <c r="N82" s="86">
        <f t="shared" si="9"/>
        <v>0</v>
      </c>
      <c r="O82" s="106">
        <f t="shared" si="9"/>
        <v>0</v>
      </c>
      <c r="P82" s="85">
        <f t="shared" si="9"/>
        <v>0</v>
      </c>
      <c r="Q82" s="30">
        <f t="shared" si="9"/>
        <v>0</v>
      </c>
    </row>
    <row r="83" spans="2:17" ht="12.75">
      <c r="B83" s="1"/>
      <c r="C83" s="1"/>
      <c r="D83" s="1"/>
      <c r="E83" s="1"/>
      <c r="F83" s="1"/>
      <c r="G83" s="1"/>
      <c r="H83" s="25">
        <v>711</v>
      </c>
      <c r="I83" s="25" t="s">
        <v>34</v>
      </c>
      <c r="J83" s="25"/>
      <c r="K83" s="26">
        <v>30500</v>
      </c>
      <c r="L83" s="26">
        <v>50000</v>
      </c>
      <c r="M83" s="26">
        <v>0</v>
      </c>
      <c r="N83" s="26">
        <v>0</v>
      </c>
      <c r="O83" s="106">
        <v>0</v>
      </c>
      <c r="P83" s="30">
        <v>0</v>
      </c>
      <c r="Q83" s="30">
        <v>0</v>
      </c>
    </row>
    <row r="84" spans="2:17" ht="12.75">
      <c r="B84" s="1"/>
      <c r="C84" s="1"/>
      <c r="D84" s="1"/>
      <c r="E84" s="1"/>
      <c r="F84" s="1"/>
      <c r="G84" s="1"/>
      <c r="H84" s="72">
        <v>72</v>
      </c>
      <c r="I84" s="72" t="s">
        <v>35</v>
      </c>
      <c r="J84" s="72"/>
      <c r="K84" s="86">
        <f aca="true" t="shared" si="10" ref="K84:Q84">K85</f>
        <v>0</v>
      </c>
      <c r="L84" s="86">
        <v>0</v>
      </c>
      <c r="M84" s="86">
        <f t="shared" si="10"/>
        <v>1500</v>
      </c>
      <c r="N84" s="86">
        <f t="shared" si="10"/>
        <v>0</v>
      </c>
      <c r="O84" s="106">
        <f t="shared" si="10"/>
        <v>30000</v>
      </c>
      <c r="P84" s="85">
        <f t="shared" si="10"/>
        <v>30000</v>
      </c>
      <c r="Q84" s="30">
        <f t="shared" si="10"/>
        <v>30000</v>
      </c>
    </row>
    <row r="85" spans="2:17" ht="12.75">
      <c r="B85" s="1"/>
      <c r="C85" s="1"/>
      <c r="D85" s="1"/>
      <c r="E85" s="1"/>
      <c r="F85" s="1"/>
      <c r="G85" s="1"/>
      <c r="H85" s="25">
        <v>721</v>
      </c>
      <c r="I85" s="25" t="s">
        <v>36</v>
      </c>
      <c r="J85" s="25"/>
      <c r="K85" s="26">
        <v>0</v>
      </c>
      <c r="L85" s="26">
        <v>0</v>
      </c>
      <c r="M85" s="26">
        <v>1500</v>
      </c>
      <c r="N85" s="26">
        <v>0</v>
      </c>
      <c r="O85" s="106">
        <v>30000</v>
      </c>
      <c r="P85" s="30">
        <v>30000</v>
      </c>
      <c r="Q85" s="30">
        <v>30000</v>
      </c>
    </row>
    <row r="86" spans="1:17" ht="12.75">
      <c r="A86" s="6"/>
      <c r="B86" s="121"/>
      <c r="C86" s="121"/>
      <c r="D86" s="121"/>
      <c r="E86" s="121"/>
      <c r="F86" s="121"/>
      <c r="G86" s="121"/>
      <c r="H86" s="122">
        <v>3</v>
      </c>
      <c r="I86" s="122" t="s">
        <v>9</v>
      </c>
      <c r="J86" s="122"/>
      <c r="K86" s="87">
        <f aca="true" t="shared" si="11" ref="K86:Q86">K87+K91+K97+K100+K102+K104+K106</f>
        <v>4019188</v>
      </c>
      <c r="L86" s="87">
        <f t="shared" si="11"/>
        <v>4121100</v>
      </c>
      <c r="M86" s="87">
        <f t="shared" si="11"/>
        <v>4750457</v>
      </c>
      <c r="N86" s="87">
        <f t="shared" si="11"/>
        <v>4877842</v>
      </c>
      <c r="O86" s="309">
        <f t="shared" si="11"/>
        <v>4178110</v>
      </c>
      <c r="P86" s="87">
        <f t="shared" si="11"/>
        <v>4315910</v>
      </c>
      <c r="Q86" s="87">
        <f t="shared" si="11"/>
        <v>4312910</v>
      </c>
    </row>
    <row r="87" spans="2:18" ht="12.75">
      <c r="B87" s="1"/>
      <c r="C87" s="1"/>
      <c r="D87" s="1"/>
      <c r="E87" s="1"/>
      <c r="F87" s="1"/>
      <c r="G87" s="1"/>
      <c r="H87" s="72">
        <v>31</v>
      </c>
      <c r="I87" s="72" t="s">
        <v>37</v>
      </c>
      <c r="J87" s="72"/>
      <c r="K87" s="86">
        <f aca="true" t="shared" si="12" ref="K87:Q87">K88+K89+K90</f>
        <v>1077074</v>
      </c>
      <c r="L87" s="86">
        <f t="shared" si="12"/>
        <v>1170500</v>
      </c>
      <c r="M87" s="86">
        <f t="shared" si="12"/>
        <v>1164231</v>
      </c>
      <c r="N87" s="86">
        <f t="shared" si="12"/>
        <v>1404242</v>
      </c>
      <c r="O87" s="106">
        <f t="shared" si="12"/>
        <v>1126100</v>
      </c>
      <c r="P87" s="85">
        <f t="shared" si="12"/>
        <v>1126100</v>
      </c>
      <c r="Q87" s="85">
        <f t="shared" si="12"/>
        <v>1126100</v>
      </c>
      <c r="R87" s="1"/>
    </row>
    <row r="88" spans="1:18" ht="12.75">
      <c r="A88">
        <v>1</v>
      </c>
      <c r="B88" s="1"/>
      <c r="C88" s="1"/>
      <c r="D88" s="1">
        <v>4</v>
      </c>
      <c r="E88" s="1"/>
      <c r="F88" s="1"/>
      <c r="G88" s="1"/>
      <c r="H88" s="25">
        <v>311</v>
      </c>
      <c r="I88" s="32" t="s">
        <v>38</v>
      </c>
      <c r="J88" s="31"/>
      <c r="K88" s="26">
        <v>904436</v>
      </c>
      <c r="L88" s="26">
        <v>985000</v>
      </c>
      <c r="M88" s="26">
        <f>List2!P64+List2!P486+List2!P511+List2!P222+List2!P65+List2!P223+List2!P512</f>
        <v>953767</v>
      </c>
      <c r="N88" s="26">
        <f>List2!Q64+List2!Q486+List2!Q511+List2!Q222+List2!Q65+List2!Q223+List2!Q512</f>
        <v>1201000</v>
      </c>
      <c r="O88" s="106">
        <f>List2!R64+List2!R65+List2!R222+List2!R223+List2!R511+List2!R512</f>
        <v>950500</v>
      </c>
      <c r="P88" s="30">
        <f>List2!S64+List2!S65+List2!S222+List2!S223+List2!S511+List2!S512</f>
        <v>950500</v>
      </c>
      <c r="Q88" s="126">
        <f>List2!T64+List2!T65+List2!T222+List2!T223+List2!T511+List2!T512</f>
        <v>950500</v>
      </c>
      <c r="R88" s="1"/>
    </row>
    <row r="89" spans="2:18" ht="12.75">
      <c r="B89" s="1"/>
      <c r="C89" s="1"/>
      <c r="D89" s="1">
        <v>4</v>
      </c>
      <c r="E89" s="1"/>
      <c r="F89" s="1"/>
      <c r="G89" s="1"/>
      <c r="H89" s="25">
        <v>312</v>
      </c>
      <c r="I89" s="25" t="s">
        <v>39</v>
      </c>
      <c r="J89" s="25"/>
      <c r="K89" s="26">
        <v>16750</v>
      </c>
      <c r="L89" s="26">
        <v>34300</v>
      </c>
      <c r="M89" s="26">
        <f>List2!P66+List2!P513+List2!P67+List2!P68</f>
        <v>47386</v>
      </c>
      <c r="N89" s="26">
        <f>List2!Q66+List2!Q513+List2!Q67+List2!Q68</f>
        <v>27000</v>
      </c>
      <c r="O89" s="106">
        <f>List2!R66+List2!R67+List2!R68+List2!R513</f>
        <v>12500</v>
      </c>
      <c r="P89" s="30">
        <f>List2!S66+List2!S67+List2!S68+List2!S513</f>
        <v>12500</v>
      </c>
      <c r="Q89" s="126">
        <f>List2!T66+List2!T67+List2!T68+List2!T513</f>
        <v>12500</v>
      </c>
      <c r="R89" s="1"/>
    </row>
    <row r="90" spans="2:18" ht="12.75">
      <c r="B90" s="1">
        <v>2</v>
      </c>
      <c r="C90" s="1"/>
      <c r="D90" s="1">
        <v>4</v>
      </c>
      <c r="E90" s="1"/>
      <c r="F90" s="1"/>
      <c r="G90" s="1"/>
      <c r="H90" s="25">
        <v>313</v>
      </c>
      <c r="I90" s="25" t="s">
        <v>40</v>
      </c>
      <c r="J90" s="25"/>
      <c r="K90" s="26">
        <v>155888</v>
      </c>
      <c r="L90" s="26">
        <v>151200</v>
      </c>
      <c r="M90" s="26">
        <f>List2!P69+List2!P70+List2!P514+List2!P515+List2!P224+List2!P225</f>
        <v>163078</v>
      </c>
      <c r="N90" s="26">
        <f>List2!Q69+List2!Q70+List2!Q514+List2!Q515+List2!Q224+List2!Q225</f>
        <v>176242</v>
      </c>
      <c r="O90" s="106">
        <f>List2!R69+List2!R70+List2!R225+List2!R224+List2!R514+List2!R515</f>
        <v>163100</v>
      </c>
      <c r="P90" s="30">
        <f>List2!S69+List2!S70+List2!S225+List2!S224+List2!S514+List2!S515</f>
        <v>163100</v>
      </c>
      <c r="Q90" s="30">
        <f>List2!T69+List2!T70+List2!T225+List2!T224+List2!T514+List2!T515</f>
        <v>163100</v>
      </c>
      <c r="R90" s="1"/>
    </row>
    <row r="91" spans="2:18" ht="12.75">
      <c r="B91" s="1"/>
      <c r="C91" s="1"/>
      <c r="D91" s="1"/>
      <c r="E91" s="1"/>
      <c r="F91" s="1"/>
      <c r="G91" s="1"/>
      <c r="H91" s="72">
        <v>32</v>
      </c>
      <c r="I91" s="72" t="s">
        <v>41</v>
      </c>
      <c r="J91" s="72"/>
      <c r="K91" s="86">
        <f>K92+K93+K94+K96</f>
        <v>1926686</v>
      </c>
      <c r="L91" s="86">
        <f>L92+L93+L94+L96</f>
        <v>2037000</v>
      </c>
      <c r="M91" s="86">
        <f>M92+M93+M94+M96+M95</f>
        <v>2359816</v>
      </c>
      <c r="N91" s="86">
        <f>N92+N93+N94+N96</f>
        <v>2473000</v>
      </c>
      <c r="O91" s="106">
        <f>O92+O93+O94+O96+O95</f>
        <v>1739050</v>
      </c>
      <c r="P91" s="85">
        <f>P92+P93+P94+P96+P95</f>
        <v>1857850</v>
      </c>
      <c r="Q91" s="85">
        <f>Q92+Q93+Q94+Q96+Q95</f>
        <v>1854850</v>
      </c>
      <c r="R91" s="1"/>
    </row>
    <row r="92" spans="2:18" ht="12.75">
      <c r="B92" s="1"/>
      <c r="C92" s="1"/>
      <c r="D92" s="1">
        <v>4</v>
      </c>
      <c r="E92" s="1"/>
      <c r="F92" s="1"/>
      <c r="G92" s="1"/>
      <c r="H92" s="25">
        <v>321</v>
      </c>
      <c r="I92" s="25" t="s">
        <v>42</v>
      </c>
      <c r="J92" s="25"/>
      <c r="K92" s="26">
        <v>87956</v>
      </c>
      <c r="L92" s="26">
        <v>112000</v>
      </c>
      <c r="M92" s="26">
        <f>List2!P73+List2!P74+List2!P75+List2!P518+List2!P228+List2!P76+List2!P229</f>
        <v>92921</v>
      </c>
      <c r="N92" s="26">
        <f>List2!Q73+List2!Q74+List2!Q75+List2!Q518+List2!Q228</f>
        <v>119000</v>
      </c>
      <c r="O92" s="106">
        <f>List2!R73+List2!R74+List2!R75+List2!R76+List2!R228+List2!R229+List2!R518</f>
        <v>90100</v>
      </c>
      <c r="P92" s="30">
        <f>List2!S73+List2!S74+List2!S75+List2!S76+List2!S228+List2!S229+List2!S518</f>
        <v>90100</v>
      </c>
      <c r="Q92" s="30">
        <f>List2!T73+List2!T74+List2!T75+List2!T76+List2!T228+List2!T229+List2!T518</f>
        <v>90100</v>
      </c>
      <c r="R92" s="1"/>
    </row>
    <row r="93" spans="2:18" ht="12.75">
      <c r="B93" s="1"/>
      <c r="C93" s="1"/>
      <c r="D93" s="1">
        <v>4</v>
      </c>
      <c r="E93" s="1"/>
      <c r="F93" s="1"/>
      <c r="G93" s="1"/>
      <c r="H93" s="25">
        <v>322</v>
      </c>
      <c r="I93" s="25" t="s">
        <v>43</v>
      </c>
      <c r="J93" s="25"/>
      <c r="K93" s="26">
        <v>505823</v>
      </c>
      <c r="L93" s="26">
        <v>609500</v>
      </c>
      <c r="M93" s="26">
        <f>List2!P78+List2!P79+List2!P80+List2!P519+List2!P520+List2!P522+List2!P242+List2!P378+List2!P521+List2!P233+List2!P47+List2!P231+List2!P232+List2!P437+List2!P487+List2!P523</f>
        <v>609958</v>
      </c>
      <c r="N93" s="26">
        <f>List2!Q78+List2!Q79+List2!Q80+List2!Q519+List2!Q520+List2!Q522+List2!Q47+List2!Q242+List2!Q378+List2!Q521+List2!Q233+List2!Q231+List2!Q232+List2!Q437+List2!Q487</f>
        <v>611000</v>
      </c>
      <c r="O93" s="106">
        <f>List2!R47+List2!R78+List2!R79+List2!R80+List2!R231+List2!R232+List2!R233+List2!R242+List2!R378+List2!R519+List2!R520+List2!R521+List2!R522+List2!R523</f>
        <v>591650</v>
      </c>
      <c r="P93" s="30">
        <f>List2!S47+List2!S78+List2!S79+List2!S80+List2!S231+List2!S232+List2!S233+List2!S242+List2!S378+List2!S519+List2!S520+List2!S521+List2!S522+List2!S523</f>
        <v>609650</v>
      </c>
      <c r="Q93" s="30">
        <f>List2!T47+List2!T78+List2!T79+List2!T80+List2!T231+List2!T232+List2!T233+List2!T242+List2!T378+List2!T519+List2!T520+List2!T521+List2!T522+List2!T523</f>
        <v>609650</v>
      </c>
      <c r="R93" s="1"/>
    </row>
    <row r="94" spans="2:18" ht="12.75">
      <c r="B94" s="1">
        <v>2</v>
      </c>
      <c r="C94" s="1">
        <v>3</v>
      </c>
      <c r="D94" s="1">
        <v>4</v>
      </c>
      <c r="E94" s="1"/>
      <c r="F94" s="1"/>
      <c r="G94" s="1"/>
      <c r="H94" s="25">
        <v>323</v>
      </c>
      <c r="I94" s="25" t="s">
        <v>44</v>
      </c>
      <c r="J94" s="25"/>
      <c r="K94" s="26">
        <v>1029058</v>
      </c>
      <c r="L94" s="26">
        <v>1046000</v>
      </c>
      <c r="M94" s="26">
        <f>List2!P19+List2!P82+List2!P83+List2!P84+List2!P85+List2!P86+List2!P87+List2!P88+List2!P89+List2!P90+List2!P91+List2!P92+List2!P93+List2!P94+List2!P95+List2!P96+List2!P97+List2!P98+List2!P99+List2!P123+List2!P186+List2!P187+List2!P206+List2!P212+List2!P235+List2!P236+List2!P243+List2!P249+List2!P250+List2!P258+List2!P341+List2!P342+List2!P356+List2!P357+List2!P358+List2!P359+List2!P360+List2!P376+List2!P439+List2!P451+List2!P496+List2!P497+List2!P498+List2!P524+List2!P525+List2!P526+List2!P527+List2!P528</f>
        <v>1120057</v>
      </c>
      <c r="N94" s="26">
        <f>List2!Q19+List2!Q82+List2!Q83+List2!Q84+List2!Q85+List2!Q86+List2!Q90+List2!Q91+List2!Q92+List2!Q93+List2!Q98+List2!Q99+List2!Q122+List2!Q186+List2!Q187+List2!Q206+List2!Q212+List2!Q243+List2!Q249+List2!Q250+List2!Q251+List2!Q252+List2!Q258+List2!Q340+List2!Q341+List2!Q342+List2!Q356+List2!Q360+List2!Q376+List2!Q405+List2!Q439+List2!Q451+List2!Q496+List2!Q497+List2!Q498+List2!Q524+List2!Q528+List2!Q525+List2!Q234+List2!Q95+List2!Q235+List2!Q357+List2!Q188</f>
        <v>1427000</v>
      </c>
      <c r="O94" s="106">
        <f>List2!R19+List2!R82+List2!R83+List2!R84+List2!R85+List2!R86+List2!R87+List2!R88+List2!R89+List2!R90+List2!R91+List2!R92+List2!R93+List2!R94+List2!R95+List2!R96+List2!R97+List2!R98+List2!R99+List2!R123+List2!R186+List2!R187+List2!R188+List2!R206+List2!R212+List2!R234+List2!R235+List2!R236+List2!R243+List2!R249+List2!R250+List2!R251+List2!R252+List2!R258+List2!R340+List2!R341+List2!R342+List2!R356+List2!R357+List2!R358+List2!R359+List2!R360+List2!R376+List2!R405+List2!R439+List2!R451+List2!R496+List2!R497+List2!R524+List2!R525+List2!R526+List2!R527+List2!R528+List2!R498</f>
        <v>786300</v>
      </c>
      <c r="P94" s="30">
        <f>List2!S19+List2!S82+List2!S83+List2!S84+List2!S85+List2!S86+List2!S87+List2!S88+List2!S89+List2!S90+List2!S91+List2!S92+List2!S93+List2!S94+List2!S95+List2!S96+List2!S97+List2!S98+List2!S99+List2!S123+List2!S186+List2!S187+List2!S188+List2!S206+List2!S212+List2!S234+List2!S235+List2!S236+List2!S243+List2!S249+List2!S250+List2!S251+List2!S252+List2!S258+List2!S340+List2!S341+List2!S342+List2!S356+List2!S357+List2!S358+List2!S359+List2!S360+List2!S376+List2!S405+List2!S439+List2!S451+List2!S496+List2!S497+List2!S524+List2!S525+List2!S526+List2!S527+List2!S528+List2!S498</f>
        <v>841100</v>
      </c>
      <c r="Q94" s="30">
        <f>List2!T19+List2!T82+List2!T83+List2!T84+List2!T85+List2!T86+List2!T87+List2!T88+List2!T89+List2!T90+List2!T91+List2!T92+List2!T93+List2!T94+List2!T95+List2!T96+List2!T97+List2!T98+List2!T99+List2!T123+List2!T186+List2!T187+List2!T188+List2!T206+List2!T212+List2!T234+List2!T235+List2!T236+List2!T243+List2!T249+List2!T250+List2!T251+List2!T252+List2!T258+List2!T340+List2!T341+List2!T342+List2!T356+List2!T357+List2!T358+List2!T359+List2!T360+List2!T376+List2!T405+List2!T439+List2!T451+List2!T496+List2!T497+List2!T524+List2!T525+List2!T526+List2!T527+List2!T528+List2!T498</f>
        <v>838100</v>
      </c>
      <c r="R94" s="1"/>
    </row>
    <row r="95" spans="2:18" ht="12.75">
      <c r="B95" s="1"/>
      <c r="C95" s="1"/>
      <c r="D95" s="1"/>
      <c r="E95" s="1"/>
      <c r="F95" s="1"/>
      <c r="G95" s="1"/>
      <c r="H95" s="25">
        <v>324</v>
      </c>
      <c r="I95" s="25" t="s">
        <v>542</v>
      </c>
      <c r="J95" s="25"/>
      <c r="K95" s="26">
        <v>0</v>
      </c>
      <c r="L95" s="26">
        <v>0</v>
      </c>
      <c r="M95" s="26">
        <f>List2!P101+List2!P102</f>
        <v>7000</v>
      </c>
      <c r="N95" s="26">
        <f>List2!Q101+List2!Q102</f>
        <v>0</v>
      </c>
      <c r="O95" s="106">
        <f>List2!R101+List2!R102</f>
        <v>8500</v>
      </c>
      <c r="P95" s="30">
        <f>List2!S101+List2!S102</f>
        <v>8500</v>
      </c>
      <c r="Q95" s="30">
        <f>List2!T101+List2!T102</f>
        <v>8500</v>
      </c>
      <c r="R95" s="1"/>
    </row>
    <row r="96" spans="2:18" ht="12.75">
      <c r="B96" s="1"/>
      <c r="C96" s="1"/>
      <c r="D96" s="1">
        <v>4</v>
      </c>
      <c r="E96" s="1"/>
      <c r="F96" s="1"/>
      <c r="G96" s="1"/>
      <c r="H96" s="25">
        <v>329</v>
      </c>
      <c r="I96" s="25" t="s">
        <v>45</v>
      </c>
      <c r="J96" s="25"/>
      <c r="K96" s="26">
        <v>303849</v>
      </c>
      <c r="L96" s="26">
        <v>269500</v>
      </c>
      <c r="M96" s="26">
        <f>List2!P24+List2!P31+List2!P45+List2!P104+List2!P105+List2!P106+List2!P108+List2!P124+List2!P406+List2!P20+List2!P21+List2!P22+List2!P25+List2!P46+List2!P107+List2!P23</f>
        <v>529880</v>
      </c>
      <c r="N96" s="26">
        <f>List2!Q24+List2!Q31+List2!Q45+List2!Q104+List2!Q105+List2!Q106+List2!Q108+List2!Q124+List2!Q406+List2!Q20+List2!Q21+List2!Q22</f>
        <v>316000</v>
      </c>
      <c r="O96" s="106">
        <f>List2!R20+List2!R21+List2!R22+List2!R23+List2!R24+List2!R25+List2!R31+List2!R45+List2!R46+List2!R104+List2!R105+List2!R106+List2!R107+List2!R108</f>
        <v>262500</v>
      </c>
      <c r="P96" s="30">
        <f>List2!S20+List2!S21+List2!S22+List2!S23+List2!S24+List2!S25+List2!S31+List2!S45+List2!S46+List2!S104+List2!S105+List2!S106+List2!S107+List2!S108</f>
        <v>308500</v>
      </c>
      <c r="Q96" s="30">
        <f>List2!T20+List2!T21+List2!T22+List2!T23+List2!T24+List2!T25+List2!T31+List2!T45+List2!T46+List2!T104+List2!T105+List2!T106+List2!T107+List2!T108</f>
        <v>308500</v>
      </c>
      <c r="R96" s="1"/>
    </row>
    <row r="97" spans="2:18" ht="12.75">
      <c r="B97" s="1"/>
      <c r="C97" s="1"/>
      <c r="D97" s="1"/>
      <c r="E97" s="1"/>
      <c r="F97" s="1"/>
      <c r="G97" s="1"/>
      <c r="H97" s="72">
        <v>34</v>
      </c>
      <c r="I97" s="72" t="s">
        <v>46</v>
      </c>
      <c r="J97" s="72"/>
      <c r="K97" s="86">
        <f aca="true" t="shared" si="13" ref="K97:Q97">K98+K99</f>
        <v>21520</v>
      </c>
      <c r="L97" s="86">
        <f t="shared" si="13"/>
        <v>22000</v>
      </c>
      <c r="M97" s="86">
        <f t="shared" si="13"/>
        <v>34000</v>
      </c>
      <c r="N97" s="86">
        <f t="shared" si="13"/>
        <v>19000</v>
      </c>
      <c r="O97" s="106">
        <f t="shared" si="13"/>
        <v>27000</v>
      </c>
      <c r="P97" s="85">
        <f t="shared" si="13"/>
        <v>31000</v>
      </c>
      <c r="Q97" s="85">
        <f t="shared" si="13"/>
        <v>31000</v>
      </c>
      <c r="R97" s="1"/>
    </row>
    <row r="98" spans="2:18" ht="12.75">
      <c r="B98" s="1"/>
      <c r="C98" s="1"/>
      <c r="D98" s="1"/>
      <c r="E98" s="1"/>
      <c r="F98" s="1"/>
      <c r="G98" s="1"/>
      <c r="H98" s="25">
        <v>342</v>
      </c>
      <c r="I98" s="25" t="s">
        <v>47</v>
      </c>
      <c r="J98" s="25"/>
      <c r="K98" s="26">
        <v>0</v>
      </c>
      <c r="L98" s="26">
        <v>0</v>
      </c>
      <c r="M98" s="26">
        <v>0</v>
      </c>
      <c r="N98" s="26">
        <v>0</v>
      </c>
      <c r="O98" s="106">
        <v>0</v>
      </c>
      <c r="P98" s="30">
        <v>0</v>
      </c>
      <c r="Q98" s="30">
        <v>0</v>
      </c>
      <c r="R98" s="1"/>
    </row>
    <row r="99" spans="2:18" ht="12.75">
      <c r="B99" s="1"/>
      <c r="C99" s="1"/>
      <c r="D99" s="1">
        <v>4</v>
      </c>
      <c r="E99" s="1"/>
      <c r="F99" s="1"/>
      <c r="G99" s="1"/>
      <c r="H99" s="25">
        <v>343</v>
      </c>
      <c r="I99" s="25" t="s">
        <v>48</v>
      </c>
      <c r="J99" s="25"/>
      <c r="K99" s="26">
        <v>21520</v>
      </c>
      <c r="L99" s="26">
        <v>22000</v>
      </c>
      <c r="M99" s="26">
        <f>List2!P110+List2!P111</f>
        <v>34000</v>
      </c>
      <c r="N99" s="26">
        <f>List2!Q110+List2!Q111</f>
        <v>19000</v>
      </c>
      <c r="O99" s="106">
        <f>List2!R110+List2!R111</f>
        <v>27000</v>
      </c>
      <c r="P99" s="30">
        <f>List2!S110+List2!S111</f>
        <v>31000</v>
      </c>
      <c r="Q99" s="30">
        <f>List2!T110+List2!T111</f>
        <v>31000</v>
      </c>
      <c r="R99" s="1"/>
    </row>
    <row r="100" spans="2:18" ht="12.75">
      <c r="B100" s="1"/>
      <c r="C100" s="1"/>
      <c r="D100" s="1"/>
      <c r="E100" s="1"/>
      <c r="F100" s="1"/>
      <c r="G100" s="1"/>
      <c r="H100" s="72">
        <v>35</v>
      </c>
      <c r="I100" s="116" t="s">
        <v>49</v>
      </c>
      <c r="J100" s="117"/>
      <c r="K100" s="86">
        <f aca="true" t="shared" si="14" ref="K100:Q100">K101</f>
        <v>0</v>
      </c>
      <c r="L100" s="86">
        <v>0</v>
      </c>
      <c r="M100" s="86">
        <f t="shared" si="14"/>
        <v>0</v>
      </c>
      <c r="N100" s="86">
        <f t="shared" si="14"/>
        <v>0</v>
      </c>
      <c r="O100" s="106">
        <f t="shared" si="14"/>
        <v>0</v>
      </c>
      <c r="P100" s="85">
        <f t="shared" si="14"/>
        <v>0</v>
      </c>
      <c r="Q100" s="30">
        <f t="shared" si="14"/>
        <v>0</v>
      </c>
      <c r="R100" s="1"/>
    </row>
    <row r="101" spans="2:18" ht="12.75" customHeight="1">
      <c r="B101" s="1"/>
      <c r="C101" s="1"/>
      <c r="D101" s="1"/>
      <c r="E101" s="1"/>
      <c r="F101" s="1"/>
      <c r="G101" s="1"/>
      <c r="H101" s="25">
        <v>352</v>
      </c>
      <c r="I101" s="360" t="s">
        <v>279</v>
      </c>
      <c r="J101" s="360"/>
      <c r="K101" s="26">
        <v>0</v>
      </c>
      <c r="L101" s="26">
        <v>0</v>
      </c>
      <c r="M101" s="26">
        <v>0</v>
      </c>
      <c r="N101" s="26">
        <v>0</v>
      </c>
      <c r="O101" s="106">
        <v>0</v>
      </c>
      <c r="P101" s="30">
        <v>0</v>
      </c>
      <c r="Q101" s="30">
        <v>0</v>
      </c>
      <c r="R101" s="1"/>
    </row>
    <row r="102" spans="2:18" ht="12.75" customHeight="1">
      <c r="B102" s="1"/>
      <c r="C102" s="1"/>
      <c r="D102" s="1"/>
      <c r="E102" s="1"/>
      <c r="F102" s="1"/>
      <c r="G102" s="1"/>
      <c r="H102" s="72">
        <v>36</v>
      </c>
      <c r="I102" s="72" t="s">
        <v>278</v>
      </c>
      <c r="J102" s="72"/>
      <c r="K102" s="86">
        <f aca="true" t="shared" si="15" ref="K102:Q102">K103</f>
        <v>0</v>
      </c>
      <c r="L102" s="86">
        <v>0</v>
      </c>
      <c r="M102" s="86">
        <f t="shared" si="15"/>
        <v>0</v>
      </c>
      <c r="N102" s="86">
        <f t="shared" si="15"/>
        <v>0</v>
      </c>
      <c r="O102" s="106">
        <f t="shared" si="15"/>
        <v>0</v>
      </c>
      <c r="P102" s="85">
        <f t="shared" si="15"/>
        <v>0</v>
      </c>
      <c r="Q102" s="30">
        <f t="shared" si="15"/>
        <v>0</v>
      </c>
      <c r="R102" s="1"/>
    </row>
    <row r="103" spans="2:18" ht="12.75">
      <c r="B103" s="1"/>
      <c r="C103" s="1"/>
      <c r="D103" s="1"/>
      <c r="E103" s="1"/>
      <c r="F103" s="1"/>
      <c r="G103" s="1"/>
      <c r="H103" s="25">
        <v>363</v>
      </c>
      <c r="I103" s="25" t="s">
        <v>50</v>
      </c>
      <c r="J103" s="25"/>
      <c r="K103" s="26">
        <v>0</v>
      </c>
      <c r="L103" s="26">
        <v>0</v>
      </c>
      <c r="M103" s="26">
        <v>0</v>
      </c>
      <c r="N103" s="26">
        <v>0</v>
      </c>
      <c r="O103" s="106">
        <v>0</v>
      </c>
      <c r="P103" s="30">
        <v>0</v>
      </c>
      <c r="Q103" s="30">
        <v>0</v>
      </c>
      <c r="R103" s="1"/>
    </row>
    <row r="104" spans="2:18" ht="12.75">
      <c r="B104" s="1"/>
      <c r="C104" s="1"/>
      <c r="D104" s="1"/>
      <c r="E104" s="1"/>
      <c r="F104" s="1"/>
      <c r="G104" s="1"/>
      <c r="H104" s="72">
        <v>37</v>
      </c>
      <c r="I104" s="72" t="s">
        <v>280</v>
      </c>
      <c r="J104" s="72"/>
      <c r="K104" s="86">
        <f aca="true" t="shared" si="16" ref="K104:Q104">K105</f>
        <v>573645</v>
      </c>
      <c r="L104" s="86">
        <f t="shared" si="16"/>
        <v>570000</v>
      </c>
      <c r="M104" s="86">
        <f t="shared" si="16"/>
        <v>585350</v>
      </c>
      <c r="N104" s="86">
        <f t="shared" si="16"/>
        <v>670000</v>
      </c>
      <c r="O104" s="106">
        <f t="shared" si="16"/>
        <v>660000</v>
      </c>
      <c r="P104" s="85">
        <f t="shared" si="16"/>
        <v>640000</v>
      </c>
      <c r="Q104" s="85">
        <f t="shared" si="16"/>
        <v>640000</v>
      </c>
      <c r="R104" s="1"/>
    </row>
    <row r="105" spans="2:18" ht="12.75">
      <c r="B105" s="1">
        <v>2</v>
      </c>
      <c r="C105" s="1"/>
      <c r="D105" s="1">
        <v>4</v>
      </c>
      <c r="E105" s="1"/>
      <c r="F105" s="1"/>
      <c r="G105" s="1"/>
      <c r="H105" s="25">
        <v>372</v>
      </c>
      <c r="I105" s="25" t="s">
        <v>51</v>
      </c>
      <c r="J105" s="25"/>
      <c r="K105" s="26">
        <v>573645</v>
      </c>
      <c r="L105" s="26">
        <v>570000</v>
      </c>
      <c r="M105" s="26">
        <f>List2!P387+List2!P394+List2!P461+List2!P467</f>
        <v>585350</v>
      </c>
      <c r="N105" s="26">
        <f>List2!Q387+List2!Q394+List2!Q461+List2!Q467</f>
        <v>670000</v>
      </c>
      <c r="O105" s="106">
        <f>List2!R387+List2!R394+List2!R461+List2!R467+List2!R158</f>
        <v>660000</v>
      </c>
      <c r="P105" s="315">
        <f>List2!S387+List2!S394+List2!S461+List2!S467+List2!S158</f>
        <v>640000</v>
      </c>
      <c r="Q105" s="315">
        <f>List2!T387+List2!T394+List2!T461+List2!T467+List2!T158</f>
        <v>640000</v>
      </c>
      <c r="R105" s="1"/>
    </row>
    <row r="106" spans="2:18" ht="12.75">
      <c r="B106" s="1"/>
      <c r="C106" s="1"/>
      <c r="D106" s="1"/>
      <c r="E106" s="1"/>
      <c r="F106" s="1"/>
      <c r="G106" s="1"/>
      <c r="H106" s="72">
        <v>38</v>
      </c>
      <c r="I106" s="72" t="s">
        <v>52</v>
      </c>
      <c r="J106" s="72"/>
      <c r="K106" s="86">
        <f aca="true" t="shared" si="17" ref="K106:Q106">K107+K108+K110+K111+K109</f>
        <v>420263</v>
      </c>
      <c r="L106" s="86">
        <f t="shared" si="17"/>
        <v>321600</v>
      </c>
      <c r="M106" s="86">
        <f t="shared" si="17"/>
        <v>607060</v>
      </c>
      <c r="N106" s="86">
        <f t="shared" si="17"/>
        <v>311600</v>
      </c>
      <c r="O106" s="106">
        <f t="shared" si="17"/>
        <v>625960</v>
      </c>
      <c r="P106" s="85">
        <f t="shared" si="17"/>
        <v>660960</v>
      </c>
      <c r="Q106" s="85">
        <f t="shared" si="17"/>
        <v>660960</v>
      </c>
      <c r="R106" s="1"/>
    </row>
    <row r="107" spans="1:18" ht="12.75">
      <c r="A107">
        <v>1</v>
      </c>
      <c r="B107" s="1">
        <v>2</v>
      </c>
      <c r="C107" s="1"/>
      <c r="D107" s="1">
        <v>4</v>
      </c>
      <c r="E107" s="1"/>
      <c r="F107" s="1"/>
      <c r="G107" s="1"/>
      <c r="H107" s="25">
        <v>381</v>
      </c>
      <c r="I107" s="25" t="s">
        <v>53</v>
      </c>
      <c r="J107" s="25"/>
      <c r="K107" s="26">
        <v>420263</v>
      </c>
      <c r="L107" s="26">
        <v>301600</v>
      </c>
      <c r="M107" s="26">
        <f>List2!P38+List2!P49+List2!P55+List2!P380+List2!P408+List2!P414+List2!P420+List2!P427+List2!P441+List2!P474+List2!P480+List2!P50+List2!P51+List2!P113+List2!P114+List2!P180+List2!P489+List2!P115+List2!P116+List2!P190+List2!P160</f>
        <v>596060</v>
      </c>
      <c r="N107" s="26">
        <f>List2!Q38+List2!Q49+List2!Q55+List2!Q380+List2!Q408+List2!Q414+List2!Q420+List2!Q427+List2!Q441+List2!Q474+List2!Q480+List2!Q50+List2!Q51+List2!Q113+List2!Q114+List2!Q180+List2!Q489</f>
        <v>301600</v>
      </c>
      <c r="O107" s="106">
        <f>List2!R38+List2!R49+List2!R55+List2!R380+List2!R408+List2!R414+List2!R420+List2!R427+List2!R441+List2!R474+List2!R480+List2!R50+List2!R51+List2!R113+List2!R114+List2!R180+List2!R489+List2!R115+List2!R116+List2!R190+List2!R160</f>
        <v>615960</v>
      </c>
      <c r="P107" s="30">
        <f>List2!S38+List2!S49+List2!S55+List2!S380+List2!S408+List2!S414+List2!S420+List2!S427+List2!S441+List2!S474+List2!S480+List2!S50+List2!S51+List2!S113+List2!S114+List2!S180+List2!S489+List2!S115+List2!S116+List2!S190+List2!S160</f>
        <v>650960</v>
      </c>
      <c r="Q107" s="30">
        <f>List2!T38+List2!T49+List2!T55+List2!T380+List2!T408+List2!T414+List2!T420+List2!T427+List2!T441+List2!T474+List2!T480+List2!T50+List2!T51+List2!T113+List2!T114+List2!T180+List2!T489+List2!T115+List2!T116+List2!T190+List2!T160</f>
        <v>650960</v>
      </c>
      <c r="R107" s="1"/>
    </row>
    <row r="108" spans="2:18" ht="12.75">
      <c r="B108" s="1"/>
      <c r="C108" s="1"/>
      <c r="D108" s="1"/>
      <c r="E108" s="1"/>
      <c r="F108" s="1"/>
      <c r="G108" s="1"/>
      <c r="H108" s="25">
        <v>382</v>
      </c>
      <c r="I108" s="25" t="s">
        <v>54</v>
      </c>
      <c r="J108" s="25"/>
      <c r="K108" s="26">
        <v>0</v>
      </c>
      <c r="L108" s="26">
        <v>0</v>
      </c>
      <c r="M108" s="26">
        <v>0</v>
      </c>
      <c r="N108" s="26">
        <v>0</v>
      </c>
      <c r="O108" s="106">
        <v>0</v>
      </c>
      <c r="P108" s="30">
        <v>0</v>
      </c>
      <c r="Q108" s="30">
        <v>0</v>
      </c>
      <c r="R108" s="1"/>
    </row>
    <row r="109" spans="2:18" ht="12.75">
      <c r="B109" s="1"/>
      <c r="C109" s="1"/>
      <c r="D109" s="1">
        <v>4</v>
      </c>
      <c r="E109" s="1"/>
      <c r="F109" s="1"/>
      <c r="G109" s="1"/>
      <c r="H109" s="25">
        <v>383</v>
      </c>
      <c r="I109" s="25" t="s">
        <v>308</v>
      </c>
      <c r="J109" s="25"/>
      <c r="K109" s="26">
        <v>0</v>
      </c>
      <c r="L109" s="26">
        <v>10000</v>
      </c>
      <c r="M109" s="26">
        <f>List2!P135</f>
        <v>11000</v>
      </c>
      <c r="N109" s="26">
        <f>List2!Q135</f>
        <v>10000</v>
      </c>
      <c r="O109" s="106">
        <f>List2!R135</f>
        <v>10000</v>
      </c>
      <c r="P109" s="30">
        <f>List2!S135</f>
        <v>10000</v>
      </c>
      <c r="Q109" s="30">
        <f>List2!T135</f>
        <v>10000</v>
      </c>
      <c r="R109" s="1"/>
    </row>
    <row r="110" spans="2:18" ht="12.75">
      <c r="B110" s="1"/>
      <c r="C110" s="1"/>
      <c r="D110" s="1">
        <v>4</v>
      </c>
      <c r="E110" s="1"/>
      <c r="F110" s="1"/>
      <c r="G110" s="1"/>
      <c r="H110" s="25">
        <v>385</v>
      </c>
      <c r="I110" s="25" t="s">
        <v>55</v>
      </c>
      <c r="J110" s="25"/>
      <c r="K110" s="26">
        <v>0</v>
      </c>
      <c r="L110" s="26">
        <v>10000</v>
      </c>
      <c r="M110" s="26">
        <f>List2!P141</f>
        <v>0</v>
      </c>
      <c r="N110" s="26">
        <f>List2!Q141</f>
        <v>0</v>
      </c>
      <c r="O110" s="106">
        <f>List2!R141</f>
        <v>0</v>
      </c>
      <c r="P110" s="30">
        <f>List2!S141</f>
        <v>0</v>
      </c>
      <c r="Q110" s="30">
        <f>List2!T141</f>
        <v>0</v>
      </c>
      <c r="R110" s="1"/>
    </row>
    <row r="111" spans="2:18" ht="12.75">
      <c r="B111" s="1"/>
      <c r="C111" s="1"/>
      <c r="D111" s="1"/>
      <c r="E111" s="1"/>
      <c r="F111" s="1"/>
      <c r="G111" s="1"/>
      <c r="H111" s="25">
        <v>386</v>
      </c>
      <c r="I111" s="25" t="s">
        <v>56</v>
      </c>
      <c r="J111" s="25"/>
      <c r="K111" s="26">
        <v>0</v>
      </c>
      <c r="L111" s="26">
        <v>0</v>
      </c>
      <c r="M111" s="26">
        <v>0</v>
      </c>
      <c r="N111" s="26">
        <v>0</v>
      </c>
      <c r="O111" s="106">
        <v>0</v>
      </c>
      <c r="P111" s="30">
        <v>0</v>
      </c>
      <c r="Q111" s="30">
        <v>0</v>
      </c>
      <c r="R111" s="1"/>
    </row>
    <row r="112" spans="1:18" ht="12.75">
      <c r="A112" s="6"/>
      <c r="B112" s="121"/>
      <c r="C112" s="121"/>
      <c r="D112" s="121"/>
      <c r="E112" s="121"/>
      <c r="F112" s="121"/>
      <c r="G112" s="121"/>
      <c r="H112" s="122">
        <v>4</v>
      </c>
      <c r="I112" s="122" t="s">
        <v>57</v>
      </c>
      <c r="J112" s="122"/>
      <c r="K112" s="87">
        <f aca="true" t="shared" si="18" ref="K112:Q112">K113+K115+K121</f>
        <v>1389180</v>
      </c>
      <c r="L112" s="87">
        <f t="shared" si="18"/>
        <v>4000448</v>
      </c>
      <c r="M112" s="87">
        <f t="shared" si="18"/>
        <v>1990591</v>
      </c>
      <c r="N112" s="87">
        <f t="shared" si="18"/>
        <v>3308000</v>
      </c>
      <c r="O112" s="309">
        <f t="shared" si="18"/>
        <v>1326000</v>
      </c>
      <c r="P112" s="87">
        <f t="shared" si="18"/>
        <v>1403000</v>
      </c>
      <c r="Q112" s="87">
        <f t="shared" si="18"/>
        <v>995000</v>
      </c>
      <c r="R112" s="1"/>
    </row>
    <row r="113" spans="2:18" ht="12.75">
      <c r="B113" s="1"/>
      <c r="C113" s="1"/>
      <c r="D113" s="1"/>
      <c r="E113" s="1"/>
      <c r="F113" s="1"/>
      <c r="G113" s="1"/>
      <c r="H113" s="72">
        <v>41</v>
      </c>
      <c r="I113" s="72" t="s">
        <v>281</v>
      </c>
      <c r="J113" s="72"/>
      <c r="K113" s="86">
        <f aca="true" t="shared" si="19" ref="K113:Q113">K114</f>
        <v>0</v>
      </c>
      <c r="L113" s="26">
        <v>0</v>
      </c>
      <c r="M113" s="26">
        <f t="shared" si="19"/>
        <v>0</v>
      </c>
      <c r="N113" s="26">
        <f t="shared" si="19"/>
        <v>0</v>
      </c>
      <c r="O113" s="106">
        <f t="shared" si="19"/>
        <v>0</v>
      </c>
      <c r="P113" s="30">
        <f t="shared" si="19"/>
        <v>0</v>
      </c>
      <c r="Q113" s="30">
        <f t="shared" si="19"/>
        <v>0</v>
      </c>
      <c r="R113" s="1"/>
    </row>
    <row r="114" spans="2:18" ht="12.75">
      <c r="B114" s="1"/>
      <c r="C114" s="1"/>
      <c r="D114" s="1"/>
      <c r="E114" s="1"/>
      <c r="F114" s="1"/>
      <c r="G114" s="1"/>
      <c r="H114" s="25">
        <v>412</v>
      </c>
      <c r="I114" s="25" t="s">
        <v>62</v>
      </c>
      <c r="J114" s="25"/>
      <c r="K114" s="26">
        <v>0</v>
      </c>
      <c r="L114" s="26">
        <v>0</v>
      </c>
      <c r="M114" s="26">
        <v>0</v>
      </c>
      <c r="N114" s="26">
        <v>0</v>
      </c>
      <c r="O114" s="106">
        <v>0</v>
      </c>
      <c r="P114" s="30">
        <v>0</v>
      </c>
      <c r="Q114" s="30">
        <v>0</v>
      </c>
      <c r="R114" s="1"/>
    </row>
    <row r="115" spans="2:18" ht="12.75">
      <c r="B115" s="1"/>
      <c r="C115" s="1"/>
      <c r="D115" s="1"/>
      <c r="E115" s="1"/>
      <c r="F115" s="1"/>
      <c r="G115" s="1"/>
      <c r="H115" s="72">
        <v>42</v>
      </c>
      <c r="I115" s="72" t="s">
        <v>282</v>
      </c>
      <c r="J115" s="72"/>
      <c r="K115" s="86">
        <f aca="true" t="shared" si="20" ref="K115:Q115">K116+K117+K118+K119+K120</f>
        <v>1389180</v>
      </c>
      <c r="L115" s="86">
        <f t="shared" si="20"/>
        <v>4000448</v>
      </c>
      <c r="M115" s="86">
        <f t="shared" si="20"/>
        <v>1990591</v>
      </c>
      <c r="N115" s="86">
        <f t="shared" si="20"/>
        <v>3308000</v>
      </c>
      <c r="O115" s="106">
        <f t="shared" si="20"/>
        <v>1326000</v>
      </c>
      <c r="P115" s="85">
        <f t="shared" si="20"/>
        <v>1403000</v>
      </c>
      <c r="Q115" s="30">
        <f t="shared" si="20"/>
        <v>995000</v>
      </c>
      <c r="R115" s="1"/>
    </row>
    <row r="116" spans="2:18" ht="12.75">
      <c r="B116" s="1"/>
      <c r="C116" s="1"/>
      <c r="D116" s="1">
        <v>4</v>
      </c>
      <c r="E116" s="1"/>
      <c r="F116" s="1">
        <v>6</v>
      </c>
      <c r="G116" s="1"/>
      <c r="H116" s="25">
        <v>421</v>
      </c>
      <c r="I116" s="25" t="s">
        <v>58</v>
      </c>
      <c r="J116" s="25"/>
      <c r="K116" s="26">
        <v>1332108</v>
      </c>
      <c r="L116" s="26">
        <v>3836448</v>
      </c>
      <c r="M116" s="26">
        <f>List2!P127+List2!P128+List2!P280+List2!P281+List2!P282+List2!P283+List2!P284+List2!P285+List2!P286+List2!P287+List2!P288+List2!P302</f>
        <v>1894825</v>
      </c>
      <c r="N116" s="26">
        <f>List2!Q160+List2!Q161+List2!Q162+List2!Q279+List2!Q280+List2!Q281+List2!Q293+List2!Q300+List2!Q301+List2!Q311+List2!Q312+List2!Q313+List2!Q315+List2!Q324+List2!Q325+List2!Q333+List2!Q334+List2!Q364+List2!Q299+List2!Q316+List2!Q147+List2!Q302+List2!Q295</f>
        <v>1886000</v>
      </c>
      <c r="O116" s="106">
        <f>List2!R127+List2!R128+List2!R147+List2!R277+List2!R278+List2!R280+List2!R281+List2!R282+List2!R283+List2!R284+List2!R285+List2!R286+List2!R287+List2!R288+List2!R289+List2!R290+List2!R291+List2!R292+List2!R293+List2!R295+List2!R299+List2!R300+List2!R301+List2!R302+List2!R311+List2!R312+List2!R313+List2!R315+List2!R316+List2!R324+List2!R325+List2!R333+List2!R334+List2!R364+List2!R215</f>
        <v>1090000</v>
      </c>
      <c r="P116" s="30">
        <f>List2!S127+List2!S128+List2!S147+List2!S277+List2!S278+List2!S280+List2!S281+List2!S282+List2!S283+List2!S284+List2!S285+List2!S286+List2!S287+List2!S288+List2!S289+List2!S290+List2!S291+List2!S292+List2!S293+List2!S295+List2!S299+List2!S300+List2!S301+List2!S302+List2!S311+List2!S312+List2!S313+List2!S315+List2!S316+List2!S324+List2!S325+List2!S333+List2!S334+List2!S364+List2!S297+List2!S298+List2!S294+List2!S215+List2!S296+List2!S314</f>
        <v>1276000</v>
      </c>
      <c r="Q116" s="30">
        <f>List2!T127+List2!T128+List2!T147+List2!T277+List2!T278+List2!T280+List2!T281+List2!T282+List2!T283+List2!T284+List2!T285+List2!T286+List2!T287+List2!T288+List2!T289+List2!T290+List2!T291+List2!T292+List2!T293+List2!T295+List2!T299+List2!T300+List2!T301+List2!T302+List2!T311+List2!T312+List2!T313+List2!T315+List2!T316+List2!T324+List2!T325+List2!T333+List2!T334+List2!T364+List2!T297+List2!T298+List2!T294+List2!T215+List2!T296+List2!T314</f>
        <v>380000</v>
      </c>
      <c r="R116" s="1"/>
    </row>
    <row r="117" spans="2:18" ht="12.75">
      <c r="B117" s="1"/>
      <c r="C117" s="1"/>
      <c r="D117" s="1">
        <v>4</v>
      </c>
      <c r="E117" s="1"/>
      <c r="F117" s="1">
        <v>6</v>
      </c>
      <c r="G117" s="1"/>
      <c r="H117" s="25">
        <v>422</v>
      </c>
      <c r="I117" s="25" t="s">
        <v>59</v>
      </c>
      <c r="J117" s="25"/>
      <c r="K117" s="26">
        <v>31857</v>
      </c>
      <c r="L117" s="26">
        <v>45000</v>
      </c>
      <c r="M117" s="26">
        <f>List2!P148+List2!P149+List2!P264+List2!P265+List2!P266+List2!P129+List2!P150</f>
        <v>82466</v>
      </c>
      <c r="N117" s="26">
        <f>List2!Q148+List2!Q149+List2!Q264+List2!Q265+List2!Q266+List2!Q267+List2!Q268+List2!Q269</f>
        <v>1117000</v>
      </c>
      <c r="O117" s="106">
        <f>List2!R129+List2!R148+List2!R149+List2!R150+List2!R264+List2!R265+List2!R266+List2!R267+List2!R268+List2!R269+List2!R304+List2!R303</f>
        <v>15000</v>
      </c>
      <c r="P117" s="30">
        <f>List2!S129+List2!S148+List2!S149+List2!S150+List2!S264+List2!S265+List2!S266+List2!S267+List2!S268+List2!S269+List2!S304+List2!S303</f>
        <v>120000</v>
      </c>
      <c r="Q117" s="30">
        <f>List2!T129+List2!T148+List2!T149+List2!T150+List2!T264+List2!T265+List2!T266+List2!T267+List2!T268+List2!T269+List2!T304+List2!T303+List2!T270</f>
        <v>610000</v>
      </c>
      <c r="R117" s="1"/>
    </row>
    <row r="118" spans="2:18" ht="12.75">
      <c r="B118" s="1"/>
      <c r="C118" s="1"/>
      <c r="D118" s="1"/>
      <c r="E118" s="1"/>
      <c r="F118" s="1"/>
      <c r="G118" s="1"/>
      <c r="H118" s="25">
        <v>423</v>
      </c>
      <c r="I118" s="25" t="s">
        <v>60</v>
      </c>
      <c r="J118" s="25"/>
      <c r="K118" s="26">
        <v>0</v>
      </c>
      <c r="L118" s="26">
        <v>0</v>
      </c>
      <c r="M118" s="26">
        <v>0</v>
      </c>
      <c r="N118" s="26">
        <v>0</v>
      </c>
      <c r="O118" s="106">
        <v>0</v>
      </c>
      <c r="P118" s="30">
        <v>0</v>
      </c>
      <c r="Q118" s="30">
        <v>0</v>
      </c>
      <c r="R118" s="1"/>
    </row>
    <row r="119" spans="2:18" ht="12.75">
      <c r="B119" s="1"/>
      <c r="C119" s="1"/>
      <c r="D119" s="1"/>
      <c r="E119" s="1"/>
      <c r="F119" s="1"/>
      <c r="G119" s="1"/>
      <c r="H119" s="25">
        <v>424</v>
      </c>
      <c r="I119" s="25" t="s">
        <v>61</v>
      </c>
      <c r="J119" s="25"/>
      <c r="K119" s="26">
        <v>0</v>
      </c>
      <c r="L119" s="26">
        <v>0</v>
      </c>
      <c r="M119" s="26">
        <v>0</v>
      </c>
      <c r="N119" s="26">
        <v>0</v>
      </c>
      <c r="O119" s="106">
        <v>0</v>
      </c>
      <c r="P119" s="30">
        <v>0</v>
      </c>
      <c r="Q119" s="30">
        <v>0</v>
      </c>
      <c r="R119" s="1"/>
    </row>
    <row r="120" spans="2:18" ht="12.75">
      <c r="B120" s="1"/>
      <c r="C120" s="1"/>
      <c r="D120" s="1">
        <v>4</v>
      </c>
      <c r="E120" s="1"/>
      <c r="F120" s="1">
        <v>6</v>
      </c>
      <c r="G120" s="1"/>
      <c r="H120" s="25">
        <v>426</v>
      </c>
      <c r="I120" s="25" t="s">
        <v>62</v>
      </c>
      <c r="J120" s="25"/>
      <c r="K120" s="26">
        <v>25215</v>
      </c>
      <c r="L120" s="26">
        <v>119000</v>
      </c>
      <c r="M120" s="26">
        <f>List2!P152+List2!P170+List2!P305+List2!P317+List2!P326+List2!P345+List2!P346+List2!P347+List2!P348+List2!P363</f>
        <v>13300</v>
      </c>
      <c r="N120" s="26">
        <f>List2!Q152+List2!Q170+List2!Q305+List2!Q317+List2!Q326+List2!Q345+List2!Q346+List2!Q347+List2!Q348+List2!Q363+List2!Q349</f>
        <v>305000</v>
      </c>
      <c r="O120" s="106">
        <f>List2!R152+List2!R170+List2!R346+List2!R347+List2!R348+List2!R349+List2!R363</f>
        <v>221000</v>
      </c>
      <c r="P120" s="30">
        <f>List2!S152+List2!S170+List2!S346+List2!S347+List2!S348+List2!S349+List2!S363</f>
        <v>7000</v>
      </c>
      <c r="Q120" s="30">
        <f>List2!T152+List2!T170+List2!T346+List2!T347+List2!T348+List2!T349+List2!T363</f>
        <v>5000</v>
      </c>
      <c r="R120" s="1"/>
    </row>
    <row r="121" spans="2:18" ht="12.75">
      <c r="B121" s="1"/>
      <c r="C121" s="1"/>
      <c r="D121" s="1"/>
      <c r="E121" s="1"/>
      <c r="F121" s="1"/>
      <c r="G121" s="1"/>
      <c r="H121" s="72">
        <v>45</v>
      </c>
      <c r="I121" s="72" t="s">
        <v>63</v>
      </c>
      <c r="J121" s="72"/>
      <c r="K121" s="86">
        <f aca="true" t="shared" si="21" ref="K121:Q121">K122</f>
        <v>0</v>
      </c>
      <c r="L121" s="86">
        <v>0</v>
      </c>
      <c r="M121" s="86">
        <f t="shared" si="21"/>
        <v>0</v>
      </c>
      <c r="N121" s="86">
        <f t="shared" si="21"/>
        <v>0</v>
      </c>
      <c r="O121" s="106">
        <f t="shared" si="21"/>
        <v>0</v>
      </c>
      <c r="P121" s="85">
        <f t="shared" si="21"/>
        <v>0</v>
      </c>
      <c r="Q121" s="30">
        <f t="shared" si="21"/>
        <v>0</v>
      </c>
      <c r="R121" s="1"/>
    </row>
    <row r="122" spans="2:18" ht="12.75">
      <c r="B122" s="1"/>
      <c r="C122" s="1"/>
      <c r="D122" s="1"/>
      <c r="E122" s="1"/>
      <c r="F122" s="1"/>
      <c r="G122" s="1"/>
      <c r="H122" s="25">
        <v>451</v>
      </c>
      <c r="I122" s="25" t="s">
        <v>64</v>
      </c>
      <c r="J122" s="25"/>
      <c r="K122" s="26">
        <v>0</v>
      </c>
      <c r="L122" s="26">
        <v>0</v>
      </c>
      <c r="M122" s="26">
        <v>0</v>
      </c>
      <c r="N122" s="26">
        <v>0</v>
      </c>
      <c r="O122" s="106">
        <v>0</v>
      </c>
      <c r="P122" s="30">
        <v>0</v>
      </c>
      <c r="Q122" s="30">
        <v>0</v>
      </c>
      <c r="R122" s="1"/>
    </row>
    <row r="123" spans="1:18" ht="12.75">
      <c r="A123" s="5"/>
      <c r="B123" s="4"/>
      <c r="C123" s="4"/>
      <c r="D123" s="4"/>
      <c r="E123" s="4"/>
      <c r="F123" s="4"/>
      <c r="G123" s="4"/>
      <c r="H123" s="4" t="s">
        <v>12</v>
      </c>
      <c r="I123" s="4"/>
      <c r="J123" s="4"/>
      <c r="K123" s="4"/>
      <c r="L123" s="4"/>
      <c r="M123" s="4"/>
      <c r="N123" s="89"/>
      <c r="O123" s="308"/>
      <c r="P123" s="89"/>
      <c r="Q123" s="4"/>
      <c r="R123" s="1"/>
    </row>
    <row r="124" spans="1:18" ht="12.75">
      <c r="A124" s="6"/>
      <c r="B124" s="121"/>
      <c r="C124" s="121"/>
      <c r="D124" s="121"/>
      <c r="E124" s="121"/>
      <c r="F124" s="121"/>
      <c r="G124" s="121"/>
      <c r="H124" s="39">
        <v>8</v>
      </c>
      <c r="I124" s="39" t="s">
        <v>65</v>
      </c>
      <c r="J124" s="39"/>
      <c r="K124" s="39"/>
      <c r="L124" s="39"/>
      <c r="M124" s="39"/>
      <c r="N124" s="68"/>
      <c r="O124" s="309"/>
      <c r="P124" s="68"/>
      <c r="Q124" s="39"/>
      <c r="R124" s="1"/>
    </row>
    <row r="125" spans="2:18" ht="12.75">
      <c r="B125" s="1"/>
      <c r="C125" s="1"/>
      <c r="D125" s="1"/>
      <c r="E125" s="1"/>
      <c r="F125" s="1"/>
      <c r="G125" s="1"/>
      <c r="H125" s="72">
        <v>84</v>
      </c>
      <c r="I125" s="72" t="s">
        <v>66</v>
      </c>
      <c r="J125" s="72"/>
      <c r="K125" s="25">
        <v>0</v>
      </c>
      <c r="L125" s="25">
        <v>0</v>
      </c>
      <c r="M125" s="25">
        <v>0</v>
      </c>
      <c r="N125" s="26">
        <v>0</v>
      </c>
      <c r="O125" s="106">
        <v>0</v>
      </c>
      <c r="P125" s="30">
        <v>0</v>
      </c>
      <c r="Q125" s="29">
        <v>0</v>
      </c>
      <c r="R125" s="1"/>
    </row>
    <row r="126" spans="2:18" ht="12.75">
      <c r="B126" s="1"/>
      <c r="C126" s="1"/>
      <c r="D126" s="1"/>
      <c r="E126" s="1"/>
      <c r="F126" s="1"/>
      <c r="G126" s="1"/>
      <c r="H126" s="25">
        <v>843</v>
      </c>
      <c r="I126" s="25" t="s">
        <v>67</v>
      </c>
      <c r="J126" s="25"/>
      <c r="K126" s="25"/>
      <c r="L126" s="25"/>
      <c r="M126" s="25"/>
      <c r="N126" s="26"/>
      <c r="O126" s="106"/>
      <c r="P126" s="30"/>
      <c r="Q126" s="29"/>
      <c r="R126" s="1"/>
    </row>
    <row r="127" spans="1:18" ht="12.75">
      <c r="A127" s="6"/>
      <c r="B127" s="121"/>
      <c r="C127" s="121"/>
      <c r="D127" s="121"/>
      <c r="E127" s="121"/>
      <c r="F127" s="121"/>
      <c r="G127" s="121"/>
      <c r="H127" s="39">
        <v>5</v>
      </c>
      <c r="I127" s="39" t="s">
        <v>68</v>
      </c>
      <c r="J127" s="39"/>
      <c r="K127" s="39"/>
      <c r="L127" s="39"/>
      <c r="M127" s="39"/>
      <c r="N127" s="68"/>
      <c r="O127" s="309"/>
      <c r="P127" s="68"/>
      <c r="Q127" s="39"/>
      <c r="R127" s="1"/>
    </row>
    <row r="128" spans="2:18" ht="12.75">
      <c r="B128" s="1"/>
      <c r="C128" s="1"/>
      <c r="D128" s="1"/>
      <c r="E128" s="1"/>
      <c r="F128" s="1"/>
      <c r="G128" s="1"/>
      <c r="H128" s="72">
        <v>54</v>
      </c>
      <c r="I128" s="72" t="s">
        <v>69</v>
      </c>
      <c r="J128" s="72"/>
      <c r="K128" s="25"/>
      <c r="L128" s="25"/>
      <c r="M128" s="25"/>
      <c r="N128" s="26"/>
      <c r="O128" s="106"/>
      <c r="P128" s="30"/>
      <c r="Q128" s="29"/>
      <c r="R128" s="1"/>
    </row>
    <row r="129" spans="2:17" ht="12.75">
      <c r="B129" s="1"/>
      <c r="C129" s="1"/>
      <c r="D129" s="1"/>
      <c r="E129" s="1"/>
      <c r="F129" s="1"/>
      <c r="G129" s="1"/>
      <c r="H129" s="25">
        <v>544</v>
      </c>
      <c r="I129" s="25" t="s">
        <v>70</v>
      </c>
      <c r="J129" s="25"/>
      <c r="K129" s="25"/>
      <c r="L129" s="25"/>
      <c r="M129" s="25"/>
      <c r="N129" s="26"/>
      <c r="O129" s="106"/>
      <c r="P129" s="30"/>
      <c r="Q129" s="29"/>
    </row>
    <row r="130" spans="1:17" ht="12.75">
      <c r="A130" s="5"/>
      <c r="B130" s="4"/>
      <c r="C130" s="4"/>
      <c r="D130" s="4"/>
      <c r="E130" s="4"/>
      <c r="F130" s="4"/>
      <c r="G130" s="4"/>
      <c r="H130" s="40" t="s">
        <v>71</v>
      </c>
      <c r="I130" s="40"/>
      <c r="J130" s="40"/>
      <c r="K130" s="40"/>
      <c r="L130" s="40"/>
      <c r="M130" s="40"/>
      <c r="N130" s="43"/>
      <c r="O130" s="307"/>
      <c r="P130" s="43"/>
      <c r="Q130" s="40"/>
    </row>
    <row r="131" spans="1:17" ht="12.75">
      <c r="A131" s="6"/>
      <c r="B131" s="121"/>
      <c r="C131" s="121"/>
      <c r="D131" s="121"/>
      <c r="E131" s="121"/>
      <c r="F131" s="121"/>
      <c r="G131" s="121"/>
      <c r="H131" s="39">
        <v>9</v>
      </c>
      <c r="I131" s="42" t="s">
        <v>16</v>
      </c>
      <c r="J131" s="41"/>
      <c r="K131" s="39"/>
      <c r="L131" s="39"/>
      <c r="M131" s="39"/>
      <c r="N131" s="68"/>
      <c r="O131" s="309"/>
      <c r="P131" s="68"/>
      <c r="Q131" s="39"/>
    </row>
    <row r="132" spans="2:17" ht="12.75">
      <c r="B132" s="1"/>
      <c r="C132" s="1"/>
      <c r="D132" s="1"/>
      <c r="E132" s="1"/>
      <c r="F132" s="1"/>
      <c r="G132" s="1"/>
      <c r="H132" s="72">
        <v>92</v>
      </c>
      <c r="I132" s="72" t="s">
        <v>357</v>
      </c>
      <c r="J132" s="72"/>
      <c r="K132" s="26">
        <f>K133</f>
        <v>1213102</v>
      </c>
      <c r="L132" s="26">
        <f>L133</f>
        <v>0</v>
      </c>
      <c r="M132" s="26">
        <f>M133</f>
        <v>0</v>
      </c>
      <c r="N132" s="26"/>
      <c r="O132" s="106"/>
      <c r="P132" s="30"/>
      <c r="Q132" s="29"/>
    </row>
    <row r="133" spans="2:17" ht="12.75">
      <c r="B133" s="1"/>
      <c r="C133" s="1"/>
      <c r="D133" s="1"/>
      <c r="E133" s="1"/>
      <c r="F133" s="1"/>
      <c r="G133" s="1"/>
      <c r="H133" s="25">
        <v>922</v>
      </c>
      <c r="I133" s="25" t="s">
        <v>72</v>
      </c>
      <c r="J133" s="25"/>
      <c r="K133" s="26">
        <v>1213102</v>
      </c>
      <c r="L133" s="26">
        <v>0</v>
      </c>
      <c r="M133" s="26">
        <v>0</v>
      </c>
      <c r="N133" s="26"/>
      <c r="O133" s="106"/>
      <c r="P133" s="30"/>
      <c r="Q133" s="29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6"/>
      <c r="O134" s="38"/>
      <c r="P134" s="22"/>
      <c r="Q134" s="2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6"/>
      <c r="O135" s="38"/>
      <c r="P135" s="22"/>
      <c r="Q135" s="21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6"/>
      <c r="O136" s="38"/>
      <c r="P136" s="22"/>
      <c r="Q136" s="21"/>
    </row>
    <row r="137" spans="2:16" ht="12.75">
      <c r="B137" s="1"/>
      <c r="C137" s="1"/>
      <c r="D137" s="1"/>
      <c r="E137" s="1"/>
      <c r="F137" s="1"/>
      <c r="G137" s="1"/>
      <c r="H137" s="1"/>
      <c r="I137" s="121" t="s">
        <v>0</v>
      </c>
      <c r="J137" s="121"/>
      <c r="K137" s="1"/>
      <c r="L137" s="1"/>
      <c r="M137" s="1"/>
      <c r="N137" s="16"/>
      <c r="O137" s="38"/>
      <c r="P137" s="22"/>
    </row>
    <row r="138" spans="2:16" ht="12.75">
      <c r="B138" s="1"/>
      <c r="C138" s="1"/>
      <c r="D138" s="1"/>
      <c r="E138" s="1"/>
      <c r="F138" s="1"/>
      <c r="G138" s="1"/>
      <c r="H138" s="1">
        <v>1</v>
      </c>
      <c r="I138" s="1" t="s">
        <v>73</v>
      </c>
      <c r="J138" s="1"/>
      <c r="K138" s="1"/>
      <c r="L138" s="1"/>
      <c r="M138" s="1"/>
      <c r="N138" s="16"/>
      <c r="O138" s="38"/>
      <c r="P138" s="22"/>
    </row>
    <row r="139" spans="2:16" ht="12.75">
      <c r="B139" s="1"/>
      <c r="C139" s="1"/>
      <c r="D139" s="1"/>
      <c r="E139" s="1"/>
      <c r="F139" s="1"/>
      <c r="G139" s="1"/>
      <c r="H139" s="1">
        <v>2</v>
      </c>
      <c r="I139" s="1" t="s">
        <v>31</v>
      </c>
      <c r="J139" s="1"/>
      <c r="K139" s="1"/>
      <c r="L139" s="1"/>
      <c r="M139" s="1"/>
      <c r="N139" s="16"/>
      <c r="O139" s="38"/>
      <c r="P139" s="22"/>
    </row>
    <row r="140" spans="2:16" ht="12.75">
      <c r="B140" s="1"/>
      <c r="C140" s="1"/>
      <c r="D140" s="1"/>
      <c r="E140" s="1"/>
      <c r="F140" s="1"/>
      <c r="G140" s="1"/>
      <c r="H140" s="1">
        <v>3</v>
      </c>
      <c r="I140" s="1" t="s">
        <v>74</v>
      </c>
      <c r="J140" s="1"/>
      <c r="K140" s="1"/>
      <c r="L140" s="1"/>
      <c r="M140" s="1"/>
      <c r="N140" s="16"/>
      <c r="O140" s="38"/>
      <c r="P140" s="22"/>
    </row>
    <row r="141" spans="2:16" ht="12.75">
      <c r="B141" s="1"/>
      <c r="C141" s="1"/>
      <c r="D141" s="1"/>
      <c r="E141" s="1"/>
      <c r="F141" s="1"/>
      <c r="G141" s="1"/>
      <c r="H141" s="1">
        <v>4</v>
      </c>
      <c r="I141" s="1" t="s">
        <v>75</v>
      </c>
      <c r="J141" s="1"/>
      <c r="K141" s="1"/>
      <c r="L141" s="1"/>
      <c r="M141" s="1"/>
      <c r="N141" s="16"/>
      <c r="O141" s="38"/>
      <c r="P141" s="22"/>
    </row>
    <row r="142" spans="2:16" ht="12.75">
      <c r="B142" s="1"/>
      <c r="C142" s="1"/>
      <c r="D142" s="1"/>
      <c r="E142" s="1"/>
      <c r="F142" s="1"/>
      <c r="G142" s="1"/>
      <c r="H142" s="1">
        <v>5</v>
      </c>
      <c r="I142" s="1" t="s">
        <v>76</v>
      </c>
      <c r="J142" s="1"/>
      <c r="K142" s="1"/>
      <c r="L142" s="1"/>
      <c r="M142" s="1"/>
      <c r="N142" s="16"/>
      <c r="O142" s="38"/>
      <c r="P142" s="22"/>
    </row>
    <row r="143" spans="2:16" ht="12.75">
      <c r="B143" s="1"/>
      <c r="C143" s="1"/>
      <c r="D143" s="1"/>
      <c r="E143" s="1"/>
      <c r="F143" s="1"/>
      <c r="G143" s="1"/>
      <c r="H143" s="1">
        <v>6</v>
      </c>
      <c r="I143" s="1" t="s">
        <v>77</v>
      </c>
      <c r="J143" s="1"/>
      <c r="K143" s="1"/>
      <c r="L143" s="1"/>
      <c r="M143" s="1"/>
      <c r="N143" s="16"/>
      <c r="O143" s="38"/>
      <c r="P143" s="22"/>
    </row>
    <row r="144" spans="2:16" ht="12.75">
      <c r="B144" s="1"/>
      <c r="C144" s="1"/>
      <c r="D144" s="1"/>
      <c r="E144" s="1"/>
      <c r="F144" s="1"/>
      <c r="G144" s="1"/>
      <c r="H144" s="1">
        <v>7</v>
      </c>
      <c r="I144" s="1" t="s">
        <v>367</v>
      </c>
      <c r="J144" s="1"/>
      <c r="K144" s="1"/>
      <c r="L144" s="1"/>
      <c r="M144" s="1"/>
      <c r="N144" s="16"/>
      <c r="O144" s="38"/>
      <c r="P144" s="22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6"/>
      <c r="O145" s="38"/>
      <c r="P145" s="22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6"/>
      <c r="O146" s="38"/>
      <c r="P146" s="22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6"/>
      <c r="O147" s="38"/>
      <c r="P147" s="22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6"/>
      <c r="O148" s="38"/>
      <c r="P148" s="22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6"/>
      <c r="O149" s="38"/>
      <c r="P149" s="22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6"/>
      <c r="O150" s="38"/>
      <c r="P150" s="22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6"/>
      <c r="O151" s="38"/>
      <c r="P151" s="22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6"/>
      <c r="O152" s="38"/>
      <c r="P152" s="22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6"/>
      <c r="O153" s="38"/>
      <c r="P153" s="22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6"/>
      <c r="O154" s="38"/>
      <c r="P154" s="22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6"/>
      <c r="O155" s="38"/>
      <c r="P155" s="22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6"/>
      <c r="O156" s="38"/>
      <c r="P156" s="22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6"/>
      <c r="O157" s="38"/>
      <c r="P157" s="22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6"/>
      <c r="O158" s="38"/>
      <c r="P158" s="22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6"/>
      <c r="O159" s="38"/>
      <c r="P159" s="22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6"/>
      <c r="O160" s="38"/>
      <c r="P160" s="22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6"/>
      <c r="O161" s="38"/>
      <c r="P161" s="22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6"/>
      <c r="O162" s="38"/>
      <c r="P162" s="22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6"/>
      <c r="O163" s="38"/>
      <c r="P163" s="22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6"/>
      <c r="O164" s="38"/>
      <c r="P164" s="22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6"/>
      <c r="O165" s="38"/>
      <c r="P165" s="22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6"/>
      <c r="O166" s="38"/>
      <c r="P166" s="22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6"/>
      <c r="O167" s="38"/>
      <c r="P167" s="22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6"/>
      <c r="O168" s="38"/>
      <c r="P168" s="22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6"/>
      <c r="O169" s="38"/>
      <c r="P169" s="22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6"/>
      <c r="O170" s="38"/>
      <c r="P170" s="22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6"/>
      <c r="O171" s="38"/>
      <c r="P171" s="22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6"/>
      <c r="O172" s="38"/>
      <c r="P172" s="22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6"/>
      <c r="O173" s="38"/>
      <c r="P173" s="22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6"/>
      <c r="O174" s="38"/>
      <c r="P174" s="22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6"/>
      <c r="O175" s="38"/>
      <c r="P175" s="22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6"/>
      <c r="O176" s="38"/>
      <c r="P176" s="22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6"/>
      <c r="O177" s="38"/>
      <c r="P177" s="22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6"/>
      <c r="O178" s="38"/>
      <c r="P178" s="22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6"/>
      <c r="O179" s="38"/>
      <c r="P179" s="22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6"/>
      <c r="O180" s="38"/>
      <c r="P180" s="22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6"/>
      <c r="O181" s="38"/>
      <c r="P181" s="22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6"/>
      <c r="O182" s="38"/>
      <c r="P182" s="22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6"/>
      <c r="O183" s="38"/>
      <c r="P183" s="22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6"/>
      <c r="O184" s="38"/>
      <c r="P184" s="22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6"/>
      <c r="O185" s="38"/>
      <c r="P185" s="22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6"/>
      <c r="O186" s="38"/>
      <c r="P186" s="22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6"/>
      <c r="O187" s="38"/>
      <c r="P187" s="22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6"/>
      <c r="O188" s="38"/>
      <c r="P188" s="22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6"/>
      <c r="O189" s="38"/>
      <c r="P189" s="22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6"/>
      <c r="O190" s="38"/>
      <c r="P190" s="22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6"/>
      <c r="O191" s="38"/>
      <c r="P191" s="22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6"/>
      <c r="O192" s="38"/>
      <c r="P192" s="22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6"/>
      <c r="O193" s="38"/>
      <c r="P193" s="22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6"/>
      <c r="O194" s="38"/>
      <c r="P194" s="22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6"/>
      <c r="O195" s="38"/>
      <c r="P195" s="22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6"/>
      <c r="O196" s="38"/>
      <c r="P196" s="22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6"/>
      <c r="O197" s="38"/>
      <c r="P197" s="22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6"/>
      <c r="O198" s="38"/>
      <c r="P198" s="22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6"/>
      <c r="O199" s="38"/>
      <c r="P199" s="22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6"/>
      <c r="O200" s="38"/>
      <c r="P200" s="22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6"/>
      <c r="O201" s="38"/>
      <c r="P201" s="22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6"/>
      <c r="O202" s="38"/>
      <c r="P202" s="22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6"/>
      <c r="O203" s="38"/>
      <c r="P203" s="22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6"/>
      <c r="O204" s="38"/>
      <c r="P204" s="22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6"/>
      <c r="O205" s="38"/>
      <c r="P205" s="22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6"/>
      <c r="O206" s="38"/>
      <c r="P206" s="22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6"/>
      <c r="O207" s="38"/>
      <c r="P207" s="22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6"/>
      <c r="O208" s="38"/>
      <c r="P208" s="22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6"/>
      <c r="O209" s="310"/>
      <c r="P209" s="22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10"/>
      <c r="P210" s="22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10"/>
      <c r="P211" s="22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10"/>
      <c r="P212" s="22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10"/>
      <c r="P213" s="22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10"/>
      <c r="P214" s="22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10"/>
      <c r="P215" s="22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310"/>
      <c r="P216" s="22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10"/>
      <c r="P217" s="22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10"/>
      <c r="P218" s="22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10"/>
      <c r="P219" s="22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310"/>
      <c r="P220" s="22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10"/>
      <c r="P221" s="22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10"/>
      <c r="P222" s="22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10"/>
      <c r="P223" s="22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10"/>
      <c r="P224" s="22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10"/>
      <c r="P225" s="22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10"/>
      <c r="P226" s="22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10"/>
      <c r="P227" s="22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310"/>
      <c r="P228" s="22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10"/>
      <c r="P229" s="22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10"/>
      <c r="P230" s="22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10"/>
      <c r="P231" s="22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310"/>
      <c r="P232" s="22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10"/>
      <c r="P233" s="22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10"/>
      <c r="P234" s="22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10"/>
      <c r="P235" s="22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10"/>
      <c r="P236" s="22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10"/>
      <c r="P237" s="22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310"/>
      <c r="P238" s="22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10"/>
      <c r="P239" s="22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310"/>
      <c r="P240" s="22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10"/>
      <c r="P241" s="22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10"/>
      <c r="P242" s="22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10"/>
      <c r="P243" s="22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310"/>
      <c r="P244" s="22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10"/>
      <c r="P245" s="22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10"/>
      <c r="P246" s="22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310"/>
      <c r="P247" s="22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310"/>
      <c r="P248" s="22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10"/>
      <c r="P249" s="22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10"/>
      <c r="P250" s="22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10"/>
      <c r="P251" s="22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310"/>
      <c r="P252" s="22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310"/>
      <c r="P253" s="22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10"/>
      <c r="P254" s="22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310"/>
      <c r="P255" s="22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310"/>
      <c r="P256" s="22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10"/>
      <c r="P257" s="22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10"/>
      <c r="P258" s="22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10"/>
      <c r="P259" s="22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310"/>
      <c r="P260" s="22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10"/>
      <c r="P261" s="22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10"/>
      <c r="P262" s="22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10"/>
      <c r="P263" s="22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310"/>
      <c r="P264" s="22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10"/>
      <c r="P265" s="22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10"/>
      <c r="P266" s="22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310"/>
      <c r="P267" s="22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310"/>
      <c r="P268" s="22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10"/>
      <c r="P269" s="22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310"/>
      <c r="P270" s="22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310"/>
      <c r="P271" s="22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310"/>
      <c r="P272" s="22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10"/>
      <c r="P273" s="22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10"/>
      <c r="P274" s="22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310"/>
      <c r="P275" s="22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310"/>
      <c r="P276" s="22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10"/>
      <c r="P277" s="22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10"/>
      <c r="P278" s="22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310"/>
      <c r="P279" s="22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310"/>
      <c r="P280" s="22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10"/>
      <c r="P281" s="22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10"/>
      <c r="P282" s="22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310"/>
      <c r="P283" s="22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310"/>
      <c r="P284" s="22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10"/>
      <c r="P285" s="22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10"/>
      <c r="P286" s="22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10"/>
      <c r="P287" s="22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10"/>
      <c r="P288" s="22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10"/>
      <c r="P289" s="22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10"/>
      <c r="P290" s="22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10"/>
      <c r="P291" s="22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310"/>
      <c r="P292" s="22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10"/>
      <c r="P293" s="22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10"/>
      <c r="P294" s="22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310"/>
      <c r="P295" s="22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310"/>
      <c r="P296" s="22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10"/>
      <c r="P297" s="22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10"/>
      <c r="P298" s="22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310"/>
      <c r="P299" s="22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310"/>
      <c r="P300" s="22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10"/>
      <c r="P301" s="22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10"/>
      <c r="P302" s="22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310"/>
      <c r="P303" s="22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310"/>
      <c r="P304" s="22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10"/>
      <c r="P305" s="22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10"/>
      <c r="P306" s="22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310"/>
      <c r="P307" s="22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310"/>
      <c r="P308" s="22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10"/>
      <c r="P309" s="22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10"/>
      <c r="P310" s="22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310"/>
      <c r="P311" s="22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310"/>
      <c r="P312" s="22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10"/>
      <c r="P313" s="22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10"/>
      <c r="P314" s="22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310"/>
      <c r="P315" s="22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310"/>
      <c r="P316" s="22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310"/>
      <c r="P317" s="22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310"/>
      <c r="P318" s="22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310"/>
      <c r="P319" s="22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310"/>
      <c r="P320" s="22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310"/>
      <c r="P321" s="22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310"/>
      <c r="P322" s="22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310"/>
      <c r="P323" s="22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310"/>
      <c r="P324" s="22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10"/>
      <c r="P325" s="22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10"/>
      <c r="P326" s="22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310"/>
      <c r="P327" s="22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310"/>
      <c r="P328" s="22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10"/>
      <c r="P329" s="22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10"/>
      <c r="P330" s="22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310"/>
      <c r="P331" s="22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310"/>
      <c r="P332" s="22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10"/>
      <c r="P333" s="22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310"/>
      <c r="P334" s="22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310"/>
      <c r="P335" s="22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310"/>
      <c r="P336" s="22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10"/>
      <c r="P337" s="22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10"/>
      <c r="P338" s="22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310"/>
      <c r="P339" s="22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310"/>
      <c r="P340" s="22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310"/>
      <c r="P341" s="22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310"/>
      <c r="P342" s="22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310"/>
      <c r="P343" s="22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310"/>
      <c r="P344" s="22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10"/>
      <c r="P345" s="22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10"/>
      <c r="P346" s="22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10"/>
      <c r="P347" s="22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310"/>
      <c r="P348" s="22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310"/>
      <c r="P349" s="22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310"/>
      <c r="P350" s="22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310"/>
      <c r="P351" s="22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310"/>
      <c r="P352" s="22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310"/>
      <c r="P353" s="22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310"/>
      <c r="P354" s="22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310"/>
      <c r="P355" s="22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310"/>
      <c r="P356" s="22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310"/>
      <c r="P357" s="22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310"/>
      <c r="P358" s="22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310"/>
      <c r="P359" s="22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310"/>
      <c r="P360" s="22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310"/>
      <c r="P361" s="22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310"/>
      <c r="P362" s="22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310"/>
      <c r="P363" s="22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310"/>
      <c r="P364" s="22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310"/>
      <c r="P365" s="22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310"/>
      <c r="P366" s="22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310"/>
      <c r="P367" s="22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310"/>
      <c r="P368" s="22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310"/>
      <c r="P369" s="22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310"/>
      <c r="P370" s="22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310"/>
      <c r="P371" s="22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310"/>
      <c r="P372" s="22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310"/>
      <c r="P373" s="22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310"/>
      <c r="P374" s="22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310"/>
      <c r="P375" s="22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310"/>
      <c r="P376" s="22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310"/>
      <c r="P377" s="22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310"/>
      <c r="P378" s="22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310"/>
      <c r="P379" s="22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310"/>
      <c r="P380" s="22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310"/>
      <c r="P381" s="22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310"/>
      <c r="P382" s="22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310"/>
      <c r="P383" s="22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310"/>
      <c r="P384" s="22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310"/>
      <c r="P385" s="22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310"/>
      <c r="P386" s="22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310"/>
      <c r="P387" s="22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310"/>
      <c r="P388" s="22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310"/>
      <c r="P389" s="22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310"/>
      <c r="P390" s="22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310"/>
      <c r="P391" s="22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310"/>
      <c r="P392" s="22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310"/>
      <c r="P393" s="22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310"/>
      <c r="P394" s="22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310"/>
      <c r="P395" s="22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310"/>
      <c r="P396" s="22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310"/>
      <c r="P397" s="22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310"/>
      <c r="P398" s="22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310"/>
      <c r="P399" s="22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310"/>
      <c r="P400" s="22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310"/>
      <c r="P401" s="22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310"/>
      <c r="P402" s="22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10"/>
      <c r="P403" s="22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10"/>
      <c r="P404" s="22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10"/>
      <c r="P405" s="22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310"/>
      <c r="P406" s="22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310"/>
      <c r="P407" s="22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310"/>
      <c r="P408" s="22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310"/>
      <c r="P409" s="22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310"/>
      <c r="P410" s="22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310"/>
      <c r="P411" s="22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310"/>
      <c r="P412" s="22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310"/>
      <c r="P413" s="22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310"/>
      <c r="P414" s="22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310"/>
      <c r="P415" s="22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310"/>
      <c r="P416" s="22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310"/>
      <c r="P417" s="22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310"/>
      <c r="P418" s="22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310"/>
      <c r="P419" s="22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310"/>
      <c r="P420" s="22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310"/>
      <c r="P421" s="22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310"/>
      <c r="P422" s="22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310"/>
      <c r="P423" s="22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310"/>
      <c r="P424" s="22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310"/>
      <c r="P425" s="22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310"/>
      <c r="P426" s="22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310"/>
      <c r="P427" s="22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310"/>
      <c r="P428" s="22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310"/>
      <c r="P429" s="22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310"/>
      <c r="P430" s="22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310"/>
      <c r="P431" s="22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310"/>
      <c r="P432" s="22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310"/>
      <c r="P433" s="22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310"/>
      <c r="P434" s="22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310"/>
      <c r="P435" s="22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310"/>
      <c r="P436" s="22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310"/>
      <c r="P437" s="22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310"/>
      <c r="P438" s="22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310"/>
      <c r="P439" s="22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310"/>
      <c r="P440" s="22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310"/>
      <c r="P441" s="22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310"/>
      <c r="P442" s="22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310"/>
      <c r="P443" s="22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310"/>
      <c r="P444" s="22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310"/>
      <c r="P445" s="22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310"/>
      <c r="P446" s="22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310"/>
      <c r="P447" s="22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310"/>
      <c r="P448" s="22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310"/>
      <c r="P449" s="22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310"/>
      <c r="P450" s="22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310"/>
      <c r="P451" s="22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310"/>
      <c r="P452" s="22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310"/>
      <c r="P453" s="22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310"/>
      <c r="P454" s="22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310"/>
      <c r="P455" s="22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310"/>
      <c r="P456" s="22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310"/>
      <c r="P457" s="22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310"/>
      <c r="P458" s="22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310"/>
      <c r="P459" s="22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310"/>
      <c r="P460" s="22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10"/>
      <c r="P461" s="22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10"/>
      <c r="P462" s="22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10"/>
      <c r="P463" s="22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310"/>
      <c r="P464" s="22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310"/>
      <c r="P465" s="22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310"/>
      <c r="P466" s="22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310"/>
      <c r="P467" s="22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310"/>
      <c r="P468" s="22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310"/>
      <c r="P469" s="22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310"/>
      <c r="P470" s="22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310"/>
      <c r="P471" s="22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310"/>
      <c r="P472" s="22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310"/>
      <c r="P473" s="22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310"/>
      <c r="P474" s="22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310"/>
      <c r="P475" s="22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310"/>
      <c r="P476" s="22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310"/>
      <c r="P477" s="22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310"/>
      <c r="P478" s="22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310"/>
      <c r="P479" s="22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310"/>
      <c r="P480" s="22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310"/>
      <c r="P481" s="22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310"/>
      <c r="P482" s="22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310"/>
      <c r="P483" s="22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310"/>
      <c r="P484" s="22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310"/>
      <c r="P485" s="22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310"/>
      <c r="P486" s="22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310"/>
      <c r="P487" s="22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310"/>
      <c r="P488" s="22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310"/>
      <c r="P489" s="22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310"/>
      <c r="P490" s="22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310"/>
      <c r="P491" s="22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310"/>
      <c r="P492" s="22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310"/>
      <c r="P493" s="22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310"/>
      <c r="P494" s="22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310"/>
      <c r="P495" s="22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310"/>
      <c r="P496" s="22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310"/>
      <c r="P497" s="22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310"/>
      <c r="P498" s="22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310"/>
      <c r="P499" s="22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310"/>
      <c r="P500" s="22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310"/>
      <c r="P501" s="22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310"/>
      <c r="P502" s="22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310"/>
      <c r="P503" s="22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310"/>
      <c r="P504" s="22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310"/>
      <c r="P505" s="22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310"/>
      <c r="P506" s="22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310"/>
      <c r="P507" s="22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310"/>
      <c r="P508" s="22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310"/>
      <c r="P509" s="22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310"/>
      <c r="P510" s="22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310"/>
      <c r="P511" s="22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310"/>
      <c r="P512" s="22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310"/>
      <c r="P513" s="22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310"/>
      <c r="P514" s="22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310"/>
      <c r="P515" s="22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310"/>
      <c r="P516" s="22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310"/>
      <c r="P517" s="22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310"/>
      <c r="P518" s="22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10"/>
      <c r="P519" s="22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10"/>
      <c r="P520" s="22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10"/>
      <c r="P521" s="22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310"/>
      <c r="P522" s="22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310"/>
      <c r="P523" s="22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310"/>
      <c r="P524" s="22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310"/>
      <c r="P525" s="22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310"/>
      <c r="P526" s="22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310"/>
      <c r="P527" s="22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310"/>
      <c r="P528" s="22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310"/>
      <c r="P529" s="22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310"/>
      <c r="P530" s="22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310"/>
      <c r="P531" s="22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310"/>
      <c r="P532" s="22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310"/>
      <c r="P533" s="22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310"/>
      <c r="P534" s="22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310"/>
      <c r="P535" s="22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310"/>
      <c r="P536" s="22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310"/>
      <c r="P537" s="22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310"/>
      <c r="P538" s="22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310"/>
      <c r="P539" s="22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310"/>
      <c r="P540" s="22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310"/>
      <c r="P541" s="22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310"/>
      <c r="P542" s="22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310"/>
      <c r="P543" s="22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310"/>
      <c r="P544" s="22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310"/>
      <c r="P545" s="22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310"/>
      <c r="P546" s="22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310"/>
      <c r="P547" s="22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310"/>
      <c r="P548" s="22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310"/>
      <c r="P549" s="22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310"/>
      <c r="P550" s="22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310"/>
      <c r="P551" s="22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310"/>
      <c r="P552" s="22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310"/>
      <c r="P553" s="22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310"/>
      <c r="P554" s="22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310"/>
      <c r="P555" s="22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310"/>
      <c r="P556" s="22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310"/>
      <c r="P557" s="22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310"/>
      <c r="P558" s="22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310"/>
      <c r="P559" s="22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310"/>
      <c r="P560" s="22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310"/>
      <c r="P561" s="22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310"/>
      <c r="P562" s="22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310"/>
      <c r="P563" s="22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310"/>
      <c r="P564" s="22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310"/>
      <c r="P565" s="22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310"/>
      <c r="P566" s="22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310"/>
      <c r="P567" s="22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310"/>
      <c r="P568" s="22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310"/>
      <c r="P569" s="22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310"/>
      <c r="P570" s="22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310"/>
      <c r="P571" s="22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310"/>
      <c r="P572" s="22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310"/>
      <c r="P573" s="22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310"/>
      <c r="P574" s="22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310"/>
      <c r="P575" s="22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310"/>
      <c r="P576" s="22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10"/>
      <c r="P577" s="22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10"/>
      <c r="P578" s="22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10"/>
      <c r="P579" s="22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310"/>
      <c r="P580" s="22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310"/>
      <c r="P581" s="22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310"/>
      <c r="P582" s="22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310"/>
      <c r="P583" s="22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310"/>
      <c r="P584" s="22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310"/>
      <c r="P585" s="22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310"/>
      <c r="P586" s="22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310"/>
      <c r="P587" s="22"/>
    </row>
    <row r="588" ht="15">
      <c r="N588" s="1"/>
    </row>
    <row r="589" ht="15">
      <c r="N589" s="1"/>
    </row>
    <row r="590" ht="15">
      <c r="N590" s="1"/>
    </row>
    <row r="591" ht="15">
      <c r="N591" s="1"/>
    </row>
    <row r="592" ht="15">
      <c r="N592" s="1"/>
    </row>
    <row r="593" ht="15">
      <c r="N593" s="1"/>
    </row>
    <row r="594" ht="15">
      <c r="N594" s="1"/>
    </row>
  </sheetData>
  <sheetProtection/>
  <mergeCells count="2">
    <mergeCell ref="I101:J101"/>
    <mergeCell ref="A6:Q6"/>
  </mergeCells>
  <printOptions/>
  <pageMargins left="0.75" right="0.75" top="1" bottom="1" header="0.5" footer="0.5"/>
  <pageSetup horizontalDpi="180" verticalDpi="18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4"/>
  <sheetViews>
    <sheetView tabSelected="1" zoomScaleSheetLayoutView="75" zoomScalePageLayoutView="0" workbookViewId="0" topLeftCell="A1">
      <selection activeCell="A1" sqref="A1:T566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customWidth="1"/>
    <col min="15" max="15" width="9.140625" style="1" customWidth="1"/>
    <col min="16" max="16" width="8.8515625" style="21" customWidth="1"/>
    <col min="17" max="17" width="8.8515625" style="1" customWidth="1"/>
    <col min="18" max="18" width="11.28125" style="264" customWidth="1"/>
    <col min="19" max="19" width="8.8515625" style="21" customWidth="1"/>
    <col min="20" max="20" width="8.57421875" style="21" customWidth="1"/>
    <col min="21" max="21" width="7.8515625" style="1" hidden="1" customWidth="1"/>
    <col min="22" max="22" width="7.28125" style="1" hidden="1" customWidth="1"/>
    <col min="23" max="23" width="7.7109375" style="1" hidden="1" customWidth="1"/>
    <col min="24" max="16384" width="9.140625" style="1" customWidth="1"/>
  </cols>
  <sheetData>
    <row r="1" spans="1:20" ht="12.75">
      <c r="A1" s="1" t="s">
        <v>487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09"/>
      <c r="S1" s="138"/>
      <c r="T1" s="138"/>
    </row>
    <row r="2" spans="8:20" ht="12.75">
      <c r="H2" s="137"/>
      <c r="I2" s="137"/>
      <c r="J2" s="137"/>
      <c r="K2" s="137"/>
      <c r="L2" s="137" t="s">
        <v>486</v>
      </c>
      <c r="M2" s="137"/>
      <c r="N2" s="137"/>
      <c r="O2" s="137"/>
      <c r="P2" s="137"/>
      <c r="Q2" s="137"/>
      <c r="R2" s="109"/>
      <c r="S2" s="138"/>
      <c r="T2" s="138"/>
    </row>
    <row r="3" spans="8:20" ht="12.75"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09"/>
      <c r="S3" s="138"/>
      <c r="T3" s="138"/>
    </row>
    <row r="4" spans="1:12" ht="12.75">
      <c r="A4" s="1" t="s">
        <v>488</v>
      </c>
      <c r="L4" s="137"/>
    </row>
    <row r="6" spans="1:23" ht="12.75">
      <c r="A6" s="3" t="s">
        <v>78</v>
      </c>
      <c r="B6" s="3"/>
      <c r="C6" s="3" t="s">
        <v>79</v>
      </c>
      <c r="D6" s="3"/>
      <c r="E6" s="3"/>
      <c r="F6" s="3"/>
      <c r="G6" s="3"/>
      <c r="H6" s="3"/>
      <c r="I6" s="3" t="s">
        <v>80</v>
      </c>
      <c r="J6" s="3"/>
      <c r="K6" s="3"/>
      <c r="L6" s="3"/>
      <c r="M6" s="10" t="s">
        <v>3</v>
      </c>
      <c r="N6" s="13" t="s">
        <v>3</v>
      </c>
      <c r="O6" s="13" t="s">
        <v>81</v>
      </c>
      <c r="P6" s="13" t="s">
        <v>534</v>
      </c>
      <c r="Q6" s="13" t="s">
        <v>6</v>
      </c>
      <c r="R6" s="265" t="s">
        <v>5</v>
      </c>
      <c r="S6" s="13" t="s">
        <v>6</v>
      </c>
      <c r="T6" s="13" t="s">
        <v>6</v>
      </c>
      <c r="U6" s="10"/>
      <c r="V6" s="10"/>
      <c r="W6" s="10"/>
    </row>
    <row r="7" spans="1:23" ht="12.75">
      <c r="A7" s="3" t="s">
        <v>83</v>
      </c>
      <c r="B7" s="3"/>
      <c r="C7" s="3" t="s">
        <v>84</v>
      </c>
      <c r="D7" s="3"/>
      <c r="E7" s="3"/>
      <c r="F7" s="3"/>
      <c r="G7" s="3"/>
      <c r="H7" s="3"/>
      <c r="I7" s="3"/>
      <c r="J7" s="3"/>
      <c r="K7" s="3"/>
      <c r="L7" s="3"/>
      <c r="M7" s="10">
        <v>2009</v>
      </c>
      <c r="N7" s="10">
        <v>2010</v>
      </c>
      <c r="O7" s="10">
        <v>2011</v>
      </c>
      <c r="P7" s="10">
        <v>2011</v>
      </c>
      <c r="Q7" s="10">
        <v>2012</v>
      </c>
      <c r="R7" s="266">
        <v>2012</v>
      </c>
      <c r="S7" s="10">
        <v>2013</v>
      </c>
      <c r="T7" s="133" t="s">
        <v>491</v>
      </c>
      <c r="U7" s="14"/>
      <c r="V7" s="15"/>
      <c r="W7" s="14"/>
    </row>
    <row r="8" spans="1:23" ht="12.75">
      <c r="A8" s="3" t="s">
        <v>88</v>
      </c>
      <c r="B8" s="3"/>
      <c r="C8" s="3"/>
      <c r="D8" s="3"/>
      <c r="E8" s="3"/>
      <c r="F8" s="3"/>
      <c r="G8" s="3"/>
      <c r="H8" s="3"/>
      <c r="I8" s="3" t="s">
        <v>127</v>
      </c>
      <c r="J8" s="3"/>
      <c r="K8" s="3" t="s">
        <v>129</v>
      </c>
      <c r="L8" s="3"/>
      <c r="M8" s="10"/>
      <c r="N8" s="10"/>
      <c r="O8" s="10"/>
      <c r="P8" s="139"/>
      <c r="Q8" s="10"/>
      <c r="R8" s="266"/>
      <c r="S8" s="10"/>
      <c r="T8" s="10"/>
      <c r="U8" s="10"/>
      <c r="V8" s="10"/>
      <c r="W8" s="10"/>
    </row>
    <row r="9" spans="1:23" ht="12.75">
      <c r="A9" s="3" t="s">
        <v>89</v>
      </c>
      <c r="B9" s="3"/>
      <c r="C9" s="3"/>
      <c r="D9" s="3"/>
      <c r="E9" s="3"/>
      <c r="F9" s="3"/>
      <c r="G9" s="3"/>
      <c r="H9" s="3"/>
      <c r="I9" s="3" t="s">
        <v>128</v>
      </c>
      <c r="J9" s="3" t="s">
        <v>90</v>
      </c>
      <c r="K9" s="3" t="s">
        <v>130</v>
      </c>
      <c r="L9" s="3"/>
      <c r="M9" s="10">
        <v>1</v>
      </c>
      <c r="N9" s="10"/>
      <c r="O9" s="10"/>
      <c r="P9" s="139"/>
      <c r="Q9" s="11"/>
      <c r="R9" s="266"/>
      <c r="S9" s="11"/>
      <c r="T9" s="11"/>
      <c r="U9" s="10"/>
      <c r="V9" s="10"/>
      <c r="W9" s="10"/>
    </row>
    <row r="10" spans="1:23" ht="12.7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/>
      <c r="J10" s="4" t="s">
        <v>91</v>
      </c>
      <c r="K10" s="4"/>
      <c r="L10" s="4"/>
      <c r="M10" s="4"/>
      <c r="N10" s="4"/>
      <c r="O10" s="4"/>
      <c r="P10" s="140"/>
      <c r="Q10" s="4"/>
      <c r="R10" s="267"/>
      <c r="S10" s="4"/>
      <c r="T10" s="4"/>
      <c r="U10" s="4"/>
      <c r="V10" s="4"/>
      <c r="W10" s="4"/>
    </row>
    <row r="11" spans="10:23" ht="12.75">
      <c r="J11" s="141" t="s">
        <v>292</v>
      </c>
      <c r="K11" s="141" t="s">
        <v>291</v>
      </c>
      <c r="L11" s="20"/>
      <c r="M11" s="23"/>
      <c r="N11" s="20"/>
      <c r="O11" s="20"/>
      <c r="P11" s="141"/>
      <c r="Q11" s="20"/>
      <c r="R11" s="268"/>
      <c r="S11" s="20"/>
      <c r="T11" s="20"/>
      <c r="U11" s="20"/>
      <c r="V11" s="20"/>
      <c r="W11" s="20"/>
    </row>
    <row r="12" spans="10:23" ht="12.75">
      <c r="J12" s="142" t="s">
        <v>204</v>
      </c>
      <c r="K12" s="9" t="s">
        <v>205</v>
      </c>
      <c r="L12" s="9"/>
      <c r="M12" s="19"/>
      <c r="N12" s="9"/>
      <c r="O12" s="9"/>
      <c r="P12" s="142"/>
      <c r="Q12" s="9"/>
      <c r="R12" s="269"/>
      <c r="S12" s="9"/>
      <c r="T12" s="9"/>
      <c r="U12" s="9"/>
      <c r="V12" s="9"/>
      <c r="W12" s="9"/>
    </row>
    <row r="13" spans="9:16" ht="12.75">
      <c r="I13" s="1">
        <v>100</v>
      </c>
      <c r="J13" s="1" t="s">
        <v>206</v>
      </c>
      <c r="K13" s="1" t="s">
        <v>111</v>
      </c>
      <c r="M13" s="16"/>
      <c r="P13" s="143"/>
    </row>
    <row r="14" spans="1:23" ht="12.75">
      <c r="A14" s="7" t="s">
        <v>407</v>
      </c>
      <c r="B14" s="7"/>
      <c r="C14" s="7"/>
      <c r="D14" s="7"/>
      <c r="E14" s="7"/>
      <c r="F14" s="7"/>
      <c r="G14" s="7"/>
      <c r="H14" s="7"/>
      <c r="I14" s="7"/>
      <c r="J14" s="144" t="s">
        <v>136</v>
      </c>
      <c r="K14" s="144" t="s">
        <v>134</v>
      </c>
      <c r="L14" s="144"/>
      <c r="M14" s="17"/>
      <c r="N14" s="7"/>
      <c r="O14" s="7"/>
      <c r="P14" s="145"/>
      <c r="Q14" s="7"/>
      <c r="R14" s="270"/>
      <c r="S14" s="7"/>
      <c r="T14" s="7"/>
      <c r="U14" s="7"/>
      <c r="V14" s="7"/>
      <c r="W14" s="7"/>
    </row>
    <row r="15" spans="1:23" ht="12.75">
      <c r="A15" s="7"/>
      <c r="B15" s="7"/>
      <c r="C15" s="7"/>
      <c r="D15" s="7"/>
      <c r="E15" s="7"/>
      <c r="F15" s="7"/>
      <c r="G15" s="7"/>
      <c r="H15" s="7"/>
      <c r="I15" s="7"/>
      <c r="J15" s="144" t="s">
        <v>137</v>
      </c>
      <c r="K15" s="144" t="s">
        <v>135</v>
      </c>
      <c r="L15" s="144"/>
      <c r="M15" s="17"/>
      <c r="N15" s="7"/>
      <c r="O15" s="7"/>
      <c r="P15" s="145"/>
      <c r="Q15" s="7"/>
      <c r="R15" s="270"/>
      <c r="S15" s="7"/>
      <c r="T15" s="7"/>
      <c r="U15" s="7"/>
      <c r="V15" s="7"/>
      <c r="W15" s="7"/>
    </row>
    <row r="16" spans="1:23" ht="12.75">
      <c r="A16" s="8" t="s">
        <v>427</v>
      </c>
      <c r="B16" s="8"/>
      <c r="C16" s="8"/>
      <c r="D16" s="8"/>
      <c r="E16" s="8"/>
      <c r="F16" s="8"/>
      <c r="G16" s="8"/>
      <c r="H16" s="8"/>
      <c r="I16" s="8">
        <v>111</v>
      </c>
      <c r="J16" s="8" t="s">
        <v>139</v>
      </c>
      <c r="K16" s="8" t="s">
        <v>138</v>
      </c>
      <c r="L16" s="8"/>
      <c r="M16" s="18"/>
      <c r="N16" s="18"/>
      <c r="O16" s="8"/>
      <c r="P16" s="146"/>
      <c r="Q16" s="8"/>
      <c r="R16" s="271"/>
      <c r="S16" s="8"/>
      <c r="T16" s="8"/>
      <c r="U16" s="8"/>
      <c r="V16" s="8"/>
      <c r="W16" s="8"/>
    </row>
    <row r="17" spans="1:23" ht="12.75">
      <c r="A17" s="21" t="s">
        <v>427</v>
      </c>
      <c r="I17" s="1">
        <v>111</v>
      </c>
      <c r="J17" s="72">
        <v>3</v>
      </c>
      <c r="K17" s="72" t="s">
        <v>9</v>
      </c>
      <c r="L17" s="72"/>
      <c r="M17" s="86">
        <f aca="true" t="shared" si="0" ref="M17:T17">M18</f>
        <v>323920</v>
      </c>
      <c r="N17" s="86">
        <f t="shared" si="0"/>
        <v>244565</v>
      </c>
      <c r="O17" s="86">
        <f t="shared" si="0"/>
        <v>190000</v>
      </c>
      <c r="P17" s="85">
        <f>P18</f>
        <v>373500</v>
      </c>
      <c r="Q17" s="147">
        <f t="shared" si="0"/>
        <v>233000</v>
      </c>
      <c r="R17" s="272">
        <f t="shared" si="0"/>
        <v>202000</v>
      </c>
      <c r="S17" s="148">
        <f t="shared" si="0"/>
        <v>217000</v>
      </c>
      <c r="T17" s="85">
        <f t="shared" si="0"/>
        <v>217000</v>
      </c>
      <c r="U17" s="149">
        <f aca="true" t="shared" si="1" ref="U17:W24">P17/O17*100</f>
        <v>196.57894736842104</v>
      </c>
      <c r="V17" s="149">
        <f t="shared" si="1"/>
        <v>62.38286479250335</v>
      </c>
      <c r="W17" s="149">
        <f t="shared" si="1"/>
        <v>86.69527896995707</v>
      </c>
    </row>
    <row r="18" spans="1:23" ht="12.75">
      <c r="A18" s="21" t="s">
        <v>427</v>
      </c>
      <c r="I18" s="1">
        <v>111</v>
      </c>
      <c r="J18" s="25">
        <v>32</v>
      </c>
      <c r="K18" s="32" t="s">
        <v>41</v>
      </c>
      <c r="L18" s="76"/>
      <c r="M18" s="26">
        <f>M19+M20+M24</f>
        <v>323920</v>
      </c>
      <c r="N18" s="26">
        <f>N19+N20+N24+N21+N22</f>
        <v>244565</v>
      </c>
      <c r="O18" s="26">
        <f>O19+O20+O24</f>
        <v>190000</v>
      </c>
      <c r="P18" s="30">
        <f>P19+P20+P24+P21+P22+P25+P23</f>
        <v>373500</v>
      </c>
      <c r="Q18" s="30">
        <f>Q19+Q20+Q24+Q21+Q22+Q25+Q23</f>
        <v>233000</v>
      </c>
      <c r="R18" s="110">
        <f>R19+R20+R24+R21+R22+R25+R23</f>
        <v>202000</v>
      </c>
      <c r="S18" s="150">
        <f>S19+S20+S24+S21+S22+S25+S23</f>
        <v>217000</v>
      </c>
      <c r="T18" s="30">
        <f>T19+T20+T24+T21+T22+T25+T23</f>
        <v>217000</v>
      </c>
      <c r="U18" s="149">
        <f t="shared" si="1"/>
        <v>196.57894736842104</v>
      </c>
      <c r="V18" s="149">
        <f t="shared" si="1"/>
        <v>62.38286479250335</v>
      </c>
      <c r="W18" s="149">
        <f t="shared" si="1"/>
        <v>86.69527896995707</v>
      </c>
    </row>
    <row r="19" spans="1:23" ht="12.75">
      <c r="A19" s="21" t="s">
        <v>427</v>
      </c>
      <c r="C19" s="1">
        <v>2</v>
      </c>
      <c r="D19" s="1">
        <v>3</v>
      </c>
      <c r="E19" s="1">
        <v>4</v>
      </c>
      <c r="I19" s="1">
        <v>111</v>
      </c>
      <c r="J19" s="25">
        <v>3233</v>
      </c>
      <c r="K19" s="25" t="s">
        <v>213</v>
      </c>
      <c r="L19" s="25"/>
      <c r="M19" s="26">
        <v>17836</v>
      </c>
      <c r="N19" s="26">
        <v>15712</v>
      </c>
      <c r="O19" s="26">
        <v>20000</v>
      </c>
      <c r="P19" s="30">
        <v>33500</v>
      </c>
      <c r="Q19" s="151">
        <v>24000</v>
      </c>
      <c r="R19" s="272">
        <v>27000</v>
      </c>
      <c r="S19" s="150">
        <v>27000</v>
      </c>
      <c r="T19" s="150">
        <v>27000</v>
      </c>
      <c r="U19" s="151">
        <v>24000</v>
      </c>
      <c r="V19" s="151">
        <v>24000</v>
      </c>
      <c r="W19" s="151">
        <v>24000</v>
      </c>
    </row>
    <row r="20" spans="1:23" ht="12.75">
      <c r="A20" s="21" t="s">
        <v>427</v>
      </c>
      <c r="E20" s="1">
        <v>4</v>
      </c>
      <c r="I20" s="1">
        <v>111</v>
      </c>
      <c r="J20" s="25">
        <v>3291</v>
      </c>
      <c r="K20" s="25" t="s">
        <v>214</v>
      </c>
      <c r="L20" s="25"/>
      <c r="M20" s="26">
        <v>256959</v>
      </c>
      <c r="N20" s="26">
        <v>152384</v>
      </c>
      <c r="O20" s="26">
        <v>150000</v>
      </c>
      <c r="P20" s="30">
        <v>160000</v>
      </c>
      <c r="Q20" s="151">
        <v>185000</v>
      </c>
      <c r="R20" s="272">
        <v>150000</v>
      </c>
      <c r="S20" s="150">
        <v>150000</v>
      </c>
      <c r="T20" s="30">
        <v>150000</v>
      </c>
      <c r="U20" s="149">
        <f t="shared" si="1"/>
        <v>106.66666666666667</v>
      </c>
      <c r="V20" s="149">
        <f t="shared" si="1"/>
        <v>115.625</v>
      </c>
      <c r="W20" s="149">
        <f t="shared" si="1"/>
        <v>81.08108108108108</v>
      </c>
    </row>
    <row r="21" spans="1:23" ht="12.75">
      <c r="A21" s="21" t="s">
        <v>427</v>
      </c>
      <c r="I21" s="1">
        <v>111</v>
      </c>
      <c r="J21" s="44">
        <v>3291</v>
      </c>
      <c r="K21" s="44" t="s">
        <v>384</v>
      </c>
      <c r="L21" s="44"/>
      <c r="M21" s="45"/>
      <c r="N21" s="45">
        <v>53078</v>
      </c>
      <c r="O21" s="45">
        <v>0</v>
      </c>
      <c r="P21" s="80">
        <v>0</v>
      </c>
      <c r="Q21" s="151">
        <v>0</v>
      </c>
      <c r="R21" s="273">
        <v>0</v>
      </c>
      <c r="S21" s="150">
        <v>0</v>
      </c>
      <c r="T21" s="30">
        <v>0</v>
      </c>
      <c r="U21" s="149"/>
      <c r="V21" s="149"/>
      <c r="W21" s="149"/>
    </row>
    <row r="22" spans="1:23" ht="12.75">
      <c r="A22" s="21" t="s">
        <v>427</v>
      </c>
      <c r="I22" s="1">
        <v>111</v>
      </c>
      <c r="J22" s="44">
        <v>3291</v>
      </c>
      <c r="K22" s="44" t="s">
        <v>385</v>
      </c>
      <c r="L22" s="44"/>
      <c r="M22" s="45"/>
      <c r="N22" s="45">
        <v>4962</v>
      </c>
      <c r="O22" s="45">
        <v>0</v>
      </c>
      <c r="P22" s="80">
        <v>0</v>
      </c>
      <c r="Q22" s="151">
        <v>0</v>
      </c>
      <c r="R22" s="273">
        <v>0</v>
      </c>
      <c r="S22" s="150">
        <v>0</v>
      </c>
      <c r="T22" s="30">
        <v>0</v>
      </c>
      <c r="U22" s="149"/>
      <c r="V22" s="149"/>
      <c r="W22" s="149"/>
    </row>
    <row r="23" spans="1:23" ht="12.75">
      <c r="A23" s="21"/>
      <c r="I23" s="1">
        <v>111</v>
      </c>
      <c r="J23" s="44">
        <v>3291</v>
      </c>
      <c r="K23" s="44" t="s">
        <v>535</v>
      </c>
      <c r="L23" s="44"/>
      <c r="M23" s="45"/>
      <c r="N23" s="45">
        <v>0</v>
      </c>
      <c r="O23" s="45">
        <v>0</v>
      </c>
      <c r="P23" s="80">
        <v>130000</v>
      </c>
      <c r="Q23" s="151">
        <v>0</v>
      </c>
      <c r="R23" s="273">
        <v>0</v>
      </c>
      <c r="S23" s="150">
        <v>0</v>
      </c>
      <c r="T23" s="30">
        <v>0</v>
      </c>
      <c r="U23" s="149"/>
      <c r="V23" s="149"/>
      <c r="W23" s="149"/>
    </row>
    <row r="24" spans="1:23" ht="12.75">
      <c r="A24" s="21" t="s">
        <v>427</v>
      </c>
      <c r="E24" s="1">
        <v>4</v>
      </c>
      <c r="I24" s="1">
        <v>111</v>
      </c>
      <c r="J24" s="25">
        <v>3293</v>
      </c>
      <c r="K24" s="25" t="s">
        <v>216</v>
      </c>
      <c r="L24" s="25"/>
      <c r="M24" s="26">
        <v>49125</v>
      </c>
      <c r="N24" s="26">
        <v>18429</v>
      </c>
      <c r="O24" s="26">
        <v>20000</v>
      </c>
      <c r="P24" s="30">
        <v>40000</v>
      </c>
      <c r="Q24" s="151">
        <v>24000</v>
      </c>
      <c r="R24" s="110">
        <v>20000</v>
      </c>
      <c r="S24" s="150">
        <v>32000</v>
      </c>
      <c r="T24" s="30">
        <v>32000</v>
      </c>
      <c r="U24" s="149">
        <f t="shared" si="1"/>
        <v>200</v>
      </c>
      <c r="V24" s="149">
        <f t="shared" si="1"/>
        <v>60</v>
      </c>
      <c r="W24" s="149">
        <f t="shared" si="1"/>
        <v>83.33333333333334</v>
      </c>
    </row>
    <row r="25" spans="1:23" ht="13.5" thickBot="1">
      <c r="A25" s="21" t="s">
        <v>427</v>
      </c>
      <c r="E25" s="1">
        <v>4</v>
      </c>
      <c r="I25" s="1">
        <v>111</v>
      </c>
      <c r="J25" s="47">
        <v>3299</v>
      </c>
      <c r="K25" s="49" t="s">
        <v>494</v>
      </c>
      <c r="L25" s="50"/>
      <c r="M25" s="48"/>
      <c r="N25" s="48">
        <v>0</v>
      </c>
      <c r="O25" s="48">
        <v>0</v>
      </c>
      <c r="P25" s="81">
        <v>10000</v>
      </c>
      <c r="Q25" s="152">
        <v>0</v>
      </c>
      <c r="R25" s="274">
        <v>5000</v>
      </c>
      <c r="S25" s="153">
        <v>8000</v>
      </c>
      <c r="T25" s="81">
        <v>8000</v>
      </c>
      <c r="U25" s="154"/>
      <c r="V25" s="154"/>
      <c r="W25" s="154"/>
    </row>
    <row r="26" spans="10:23" ht="12.75">
      <c r="J26" s="52"/>
      <c r="K26" s="155" t="s">
        <v>323</v>
      </c>
      <c r="L26" s="155"/>
      <c r="M26" s="156">
        <f aca="true" t="shared" si="2" ref="M26:T26">M17</f>
        <v>323920</v>
      </c>
      <c r="N26" s="156">
        <f t="shared" si="2"/>
        <v>244565</v>
      </c>
      <c r="O26" s="156">
        <f t="shared" si="2"/>
        <v>190000</v>
      </c>
      <c r="P26" s="156">
        <f t="shared" si="2"/>
        <v>373500</v>
      </c>
      <c r="Q26" s="157">
        <f t="shared" si="2"/>
        <v>233000</v>
      </c>
      <c r="R26" s="275">
        <f t="shared" si="2"/>
        <v>202000</v>
      </c>
      <c r="S26" s="157">
        <f t="shared" si="2"/>
        <v>217000</v>
      </c>
      <c r="T26" s="156">
        <f t="shared" si="2"/>
        <v>217000</v>
      </c>
      <c r="U26" s="158"/>
      <c r="V26" s="158"/>
      <c r="W26" s="158"/>
    </row>
    <row r="27" spans="10:23" ht="12.75">
      <c r="J27" s="36"/>
      <c r="K27" s="159"/>
      <c r="L27" s="159"/>
      <c r="M27" s="119"/>
      <c r="N27" s="119"/>
      <c r="O27" s="119"/>
      <c r="P27" s="119"/>
      <c r="Q27" s="160"/>
      <c r="R27" s="276"/>
      <c r="S27" s="160"/>
      <c r="T27" s="37"/>
      <c r="U27" s="161"/>
      <c r="V27" s="161"/>
      <c r="W27" s="161"/>
    </row>
    <row r="28" spans="1:23" ht="12.75">
      <c r="A28" s="8" t="s">
        <v>428</v>
      </c>
      <c r="B28" s="8"/>
      <c r="C28" s="8"/>
      <c r="D28" s="8"/>
      <c r="E28" s="8"/>
      <c r="F28" s="8"/>
      <c r="G28" s="8"/>
      <c r="H28" s="8"/>
      <c r="I28" s="8"/>
      <c r="J28" s="8" t="s">
        <v>141</v>
      </c>
      <c r="K28" s="8" t="s">
        <v>140</v>
      </c>
      <c r="L28" s="8"/>
      <c r="M28" s="18"/>
      <c r="N28" s="18"/>
      <c r="O28" s="18"/>
      <c r="P28" s="162"/>
      <c r="Q28" s="163"/>
      <c r="R28" s="277"/>
      <c r="S28" s="162"/>
      <c r="T28" s="162"/>
      <c r="U28" s="164"/>
      <c r="V28" s="164"/>
      <c r="W28" s="164"/>
    </row>
    <row r="29" spans="1:23" ht="12.75">
      <c r="A29" s="21" t="s">
        <v>428</v>
      </c>
      <c r="I29" s="1">
        <v>111</v>
      </c>
      <c r="J29" s="72">
        <v>3</v>
      </c>
      <c r="K29" s="72" t="s">
        <v>9</v>
      </c>
      <c r="L29" s="72"/>
      <c r="M29" s="86">
        <f aca="true" t="shared" si="3" ref="M29:T30">M30</f>
        <v>0</v>
      </c>
      <c r="N29" s="86">
        <f t="shared" si="3"/>
        <v>0</v>
      </c>
      <c r="O29" s="86">
        <f t="shared" si="3"/>
        <v>20000</v>
      </c>
      <c r="P29" s="85">
        <f t="shared" si="3"/>
        <v>32000</v>
      </c>
      <c r="Q29" s="147">
        <f t="shared" si="3"/>
        <v>15000</v>
      </c>
      <c r="R29" s="110">
        <f t="shared" si="3"/>
        <v>10000</v>
      </c>
      <c r="S29" s="148">
        <f t="shared" si="3"/>
        <v>15000</v>
      </c>
      <c r="T29" s="85">
        <f t="shared" si="3"/>
        <v>15000</v>
      </c>
      <c r="U29" s="149">
        <f aca="true" t="shared" si="4" ref="U29:W31">P29/O29*100</f>
        <v>160</v>
      </c>
      <c r="V29" s="149">
        <f t="shared" si="4"/>
        <v>46.875</v>
      </c>
      <c r="W29" s="149">
        <f t="shared" si="4"/>
        <v>66.66666666666666</v>
      </c>
    </row>
    <row r="30" spans="1:23" ht="12.75">
      <c r="A30" s="21" t="s">
        <v>428</v>
      </c>
      <c r="I30" s="1">
        <v>111</v>
      </c>
      <c r="J30" s="25">
        <v>32</v>
      </c>
      <c r="K30" s="32" t="s">
        <v>41</v>
      </c>
      <c r="L30" s="117"/>
      <c r="M30" s="26">
        <f t="shared" si="3"/>
        <v>0</v>
      </c>
      <c r="N30" s="26">
        <f t="shared" si="3"/>
        <v>0</v>
      </c>
      <c r="O30" s="26">
        <f t="shared" si="3"/>
        <v>20000</v>
      </c>
      <c r="P30" s="30">
        <f t="shared" si="3"/>
        <v>32000</v>
      </c>
      <c r="Q30" s="151">
        <f t="shared" si="3"/>
        <v>15000</v>
      </c>
      <c r="R30" s="110">
        <f t="shared" si="3"/>
        <v>10000</v>
      </c>
      <c r="S30" s="150">
        <f t="shared" si="3"/>
        <v>15000</v>
      </c>
      <c r="T30" s="30">
        <f t="shared" si="3"/>
        <v>15000</v>
      </c>
      <c r="U30" s="149">
        <f t="shared" si="4"/>
        <v>160</v>
      </c>
      <c r="V30" s="149">
        <f t="shared" si="4"/>
        <v>46.875</v>
      </c>
      <c r="W30" s="149">
        <f t="shared" si="4"/>
        <v>66.66666666666666</v>
      </c>
    </row>
    <row r="31" spans="1:23" ht="13.5" thickBot="1">
      <c r="A31" s="21" t="s">
        <v>428</v>
      </c>
      <c r="E31" s="1">
        <v>4</v>
      </c>
      <c r="I31" s="1">
        <v>111</v>
      </c>
      <c r="J31" s="47">
        <v>3291</v>
      </c>
      <c r="K31" s="47" t="s">
        <v>341</v>
      </c>
      <c r="L31" s="47"/>
      <c r="M31" s="48">
        <v>0</v>
      </c>
      <c r="N31" s="48">
        <v>0</v>
      </c>
      <c r="O31" s="48">
        <v>20000</v>
      </c>
      <c r="P31" s="81">
        <v>32000</v>
      </c>
      <c r="Q31" s="152">
        <v>15000</v>
      </c>
      <c r="R31" s="274">
        <v>10000</v>
      </c>
      <c r="S31" s="153">
        <v>15000</v>
      </c>
      <c r="T31" s="81">
        <v>15000</v>
      </c>
      <c r="U31" s="149">
        <f t="shared" si="4"/>
        <v>160</v>
      </c>
      <c r="V31" s="149">
        <f t="shared" si="4"/>
        <v>46.875</v>
      </c>
      <c r="W31" s="149">
        <f t="shared" si="4"/>
        <v>66.66666666666666</v>
      </c>
    </row>
    <row r="32" spans="10:23" ht="12.75">
      <c r="J32" s="155"/>
      <c r="K32" s="155" t="s">
        <v>323</v>
      </c>
      <c r="L32" s="155"/>
      <c r="M32" s="156">
        <f aca="true" t="shared" si="5" ref="M32:R32">M29</f>
        <v>0</v>
      </c>
      <c r="N32" s="156">
        <f t="shared" si="5"/>
        <v>0</v>
      </c>
      <c r="O32" s="156">
        <f t="shared" si="5"/>
        <v>20000</v>
      </c>
      <c r="P32" s="156">
        <f t="shared" si="5"/>
        <v>32000</v>
      </c>
      <c r="Q32" s="157">
        <f>Q29</f>
        <v>15000</v>
      </c>
      <c r="R32" s="278">
        <f t="shared" si="5"/>
        <v>10000</v>
      </c>
      <c r="S32" s="157">
        <f>S29</f>
        <v>15000</v>
      </c>
      <c r="T32" s="156">
        <f>T29</f>
        <v>15000</v>
      </c>
      <c r="U32" s="165"/>
      <c r="V32" s="165"/>
      <c r="W32" s="165"/>
    </row>
    <row r="33" spans="10:23" ht="12.75">
      <c r="J33" s="159"/>
      <c r="K33" s="159"/>
      <c r="L33" s="159"/>
      <c r="M33" s="119"/>
      <c r="N33" s="119"/>
      <c r="O33" s="119"/>
      <c r="P33" s="119"/>
      <c r="Q33" s="166"/>
      <c r="R33" s="276"/>
      <c r="S33" s="166"/>
      <c r="T33" s="119"/>
      <c r="U33" s="167"/>
      <c r="V33" s="167"/>
      <c r="W33" s="167"/>
    </row>
    <row r="34" spans="1:23" ht="12.75">
      <c r="A34" s="7" t="s">
        <v>408</v>
      </c>
      <c r="B34" s="7"/>
      <c r="C34" s="7"/>
      <c r="D34" s="7"/>
      <c r="E34" s="7"/>
      <c r="F34" s="7"/>
      <c r="G34" s="7"/>
      <c r="H34" s="7"/>
      <c r="I34" s="7"/>
      <c r="J34" s="144" t="s">
        <v>133</v>
      </c>
      <c r="K34" s="144" t="s">
        <v>93</v>
      </c>
      <c r="L34" s="144"/>
      <c r="M34" s="17"/>
      <c r="N34" s="17"/>
      <c r="O34" s="17"/>
      <c r="P34" s="168"/>
      <c r="Q34" s="169"/>
      <c r="R34" s="279"/>
      <c r="S34" s="168"/>
      <c r="T34" s="168"/>
      <c r="U34" s="170"/>
      <c r="V34" s="170"/>
      <c r="W34" s="170"/>
    </row>
    <row r="35" spans="1:23" ht="12.75">
      <c r="A35" s="8" t="s">
        <v>429</v>
      </c>
      <c r="B35" s="8"/>
      <c r="C35" s="8"/>
      <c r="D35" s="8"/>
      <c r="E35" s="8"/>
      <c r="F35" s="8"/>
      <c r="G35" s="8"/>
      <c r="H35" s="8"/>
      <c r="I35" s="8"/>
      <c r="J35" s="8" t="s">
        <v>94</v>
      </c>
      <c r="K35" s="8" t="s">
        <v>95</v>
      </c>
      <c r="L35" s="8"/>
      <c r="M35" s="18"/>
      <c r="N35" s="18"/>
      <c r="O35" s="18"/>
      <c r="P35" s="162"/>
      <c r="Q35" s="163"/>
      <c r="R35" s="277"/>
      <c r="S35" s="162"/>
      <c r="T35" s="162"/>
      <c r="U35" s="164"/>
      <c r="V35" s="164"/>
      <c r="W35" s="164"/>
    </row>
    <row r="36" spans="1:23" ht="12.75">
      <c r="A36" s="65" t="s">
        <v>429</v>
      </c>
      <c r="I36" s="1">
        <v>111</v>
      </c>
      <c r="J36" s="72">
        <v>3</v>
      </c>
      <c r="K36" s="72" t="s">
        <v>9</v>
      </c>
      <c r="L36" s="72"/>
      <c r="M36" s="86">
        <f aca="true" t="shared" si="6" ref="M36:T37">M37</f>
        <v>22000</v>
      </c>
      <c r="N36" s="86">
        <f t="shared" si="6"/>
        <v>33983</v>
      </c>
      <c r="O36" s="85">
        <f t="shared" si="6"/>
        <v>34000</v>
      </c>
      <c r="P36" s="85">
        <f t="shared" si="6"/>
        <v>34000</v>
      </c>
      <c r="Q36" s="147">
        <f t="shared" si="6"/>
        <v>38000</v>
      </c>
      <c r="R36" s="110">
        <f t="shared" si="6"/>
        <v>34000</v>
      </c>
      <c r="S36" s="148">
        <f t="shared" si="6"/>
        <v>34000</v>
      </c>
      <c r="T36" s="85">
        <f t="shared" si="6"/>
        <v>34000</v>
      </c>
      <c r="U36" s="149">
        <f aca="true" t="shared" si="7" ref="U36:W38">P36/O36*100</f>
        <v>100</v>
      </c>
      <c r="V36" s="149">
        <f t="shared" si="7"/>
        <v>111.76470588235294</v>
      </c>
      <c r="W36" s="149">
        <f t="shared" si="7"/>
        <v>89.47368421052632</v>
      </c>
    </row>
    <row r="37" spans="1:23" ht="12.75">
      <c r="A37" s="65" t="s">
        <v>429</v>
      </c>
      <c r="I37" s="1">
        <v>111</v>
      </c>
      <c r="J37" s="25">
        <v>38</v>
      </c>
      <c r="K37" s="25" t="s">
        <v>52</v>
      </c>
      <c r="L37" s="25"/>
      <c r="M37" s="26">
        <f t="shared" si="6"/>
        <v>22000</v>
      </c>
      <c r="N37" s="26">
        <f t="shared" si="6"/>
        <v>33983</v>
      </c>
      <c r="O37" s="30">
        <f t="shared" si="6"/>
        <v>34000</v>
      </c>
      <c r="P37" s="30">
        <f t="shared" si="6"/>
        <v>34000</v>
      </c>
      <c r="Q37" s="151">
        <f t="shared" si="6"/>
        <v>38000</v>
      </c>
      <c r="R37" s="110">
        <f t="shared" si="6"/>
        <v>34000</v>
      </c>
      <c r="S37" s="150">
        <f t="shared" si="6"/>
        <v>34000</v>
      </c>
      <c r="T37" s="30">
        <f t="shared" si="6"/>
        <v>34000</v>
      </c>
      <c r="U37" s="149">
        <f t="shared" si="7"/>
        <v>100</v>
      </c>
      <c r="V37" s="149">
        <f t="shared" si="7"/>
        <v>111.76470588235294</v>
      </c>
      <c r="W37" s="149">
        <f t="shared" si="7"/>
        <v>89.47368421052632</v>
      </c>
    </row>
    <row r="38" spans="1:23" ht="13.5" thickBot="1">
      <c r="A38" s="65" t="s">
        <v>429</v>
      </c>
      <c r="B38" s="1">
        <v>1</v>
      </c>
      <c r="C38" s="1">
        <v>2</v>
      </c>
      <c r="E38" s="1">
        <v>4</v>
      </c>
      <c r="I38" s="1">
        <v>111</v>
      </c>
      <c r="J38" s="47">
        <v>381</v>
      </c>
      <c r="K38" s="49" t="s">
        <v>53</v>
      </c>
      <c r="L38" s="50"/>
      <c r="M38" s="48">
        <v>22000</v>
      </c>
      <c r="N38" s="48">
        <v>33983</v>
      </c>
      <c r="O38" s="81">
        <v>34000</v>
      </c>
      <c r="P38" s="81">
        <v>34000</v>
      </c>
      <c r="Q38" s="152">
        <v>38000</v>
      </c>
      <c r="R38" s="274">
        <v>34000</v>
      </c>
      <c r="S38" s="153">
        <v>34000</v>
      </c>
      <c r="T38" s="81">
        <v>34000</v>
      </c>
      <c r="U38" s="149">
        <f t="shared" si="7"/>
        <v>100</v>
      </c>
      <c r="V38" s="149">
        <f t="shared" si="7"/>
        <v>111.76470588235294</v>
      </c>
      <c r="W38" s="149">
        <f t="shared" si="7"/>
        <v>89.47368421052632</v>
      </c>
    </row>
    <row r="39" spans="10:23" ht="12.75">
      <c r="J39" s="155"/>
      <c r="K39" s="155" t="s">
        <v>323</v>
      </c>
      <c r="L39" s="155"/>
      <c r="M39" s="156">
        <f aca="true" t="shared" si="8" ref="M39:R39">M36</f>
        <v>22000</v>
      </c>
      <c r="N39" s="156">
        <f t="shared" si="8"/>
        <v>33983</v>
      </c>
      <c r="O39" s="156">
        <f t="shared" si="8"/>
        <v>34000</v>
      </c>
      <c r="P39" s="156">
        <f t="shared" si="8"/>
        <v>34000</v>
      </c>
      <c r="Q39" s="157">
        <f>Q36</f>
        <v>38000</v>
      </c>
      <c r="R39" s="278">
        <f t="shared" si="8"/>
        <v>34000</v>
      </c>
      <c r="S39" s="157">
        <f>S36</f>
        <v>34000</v>
      </c>
      <c r="T39" s="156">
        <f>T36</f>
        <v>34000</v>
      </c>
      <c r="U39" s="165"/>
      <c r="V39" s="165"/>
      <c r="W39" s="165"/>
    </row>
    <row r="40" spans="10:23" ht="12.75">
      <c r="J40" s="159"/>
      <c r="K40" s="159"/>
      <c r="L40" s="159"/>
      <c r="M40" s="119"/>
      <c r="N40" s="119"/>
      <c r="O40" s="119"/>
      <c r="P40" s="119"/>
      <c r="Q40" s="166"/>
      <c r="R40" s="276"/>
      <c r="S40" s="166"/>
      <c r="T40" s="119"/>
      <c r="U40" s="167"/>
      <c r="V40" s="167"/>
      <c r="W40" s="167"/>
    </row>
    <row r="41" spans="1:23" ht="12.75">
      <c r="A41" s="7" t="s">
        <v>409</v>
      </c>
      <c r="B41" s="7"/>
      <c r="C41" s="7"/>
      <c r="D41" s="7"/>
      <c r="E41" s="7"/>
      <c r="F41" s="7"/>
      <c r="G41" s="7"/>
      <c r="H41" s="7"/>
      <c r="I41" s="7"/>
      <c r="J41" s="144" t="s">
        <v>96</v>
      </c>
      <c r="K41" s="144" t="s">
        <v>97</v>
      </c>
      <c r="L41" s="144"/>
      <c r="M41" s="17"/>
      <c r="N41" s="17"/>
      <c r="O41" s="17"/>
      <c r="P41" s="168"/>
      <c r="Q41" s="169"/>
      <c r="R41" s="279"/>
      <c r="S41" s="168"/>
      <c r="T41" s="168"/>
      <c r="U41" s="170"/>
      <c r="V41" s="170"/>
      <c r="W41" s="170"/>
    </row>
    <row r="42" spans="1:23" ht="12.75">
      <c r="A42" s="8" t="s">
        <v>430</v>
      </c>
      <c r="B42" s="8"/>
      <c r="C42" s="8"/>
      <c r="D42" s="8"/>
      <c r="E42" s="8"/>
      <c r="F42" s="8"/>
      <c r="G42" s="8"/>
      <c r="H42" s="8"/>
      <c r="I42" s="8"/>
      <c r="J42" s="8" t="s">
        <v>94</v>
      </c>
      <c r="K42" s="8" t="s">
        <v>142</v>
      </c>
      <c r="L42" s="8"/>
      <c r="M42" s="18"/>
      <c r="N42" s="18"/>
      <c r="O42" s="18"/>
      <c r="P42" s="162"/>
      <c r="Q42" s="163"/>
      <c r="R42" s="277"/>
      <c r="S42" s="162"/>
      <c r="T42" s="162"/>
      <c r="U42" s="164"/>
      <c r="V42" s="164"/>
      <c r="W42" s="164"/>
    </row>
    <row r="43" spans="1:23" ht="12.75">
      <c r="A43" s="65" t="s">
        <v>430</v>
      </c>
      <c r="B43" s="21"/>
      <c r="C43" s="21"/>
      <c r="D43" s="21"/>
      <c r="E43" s="21"/>
      <c r="F43" s="21"/>
      <c r="G43" s="21"/>
      <c r="H43" s="21"/>
      <c r="I43" s="21">
        <v>111</v>
      </c>
      <c r="J43" s="115">
        <v>3</v>
      </c>
      <c r="K43" s="115" t="s">
        <v>9</v>
      </c>
      <c r="L43" s="115"/>
      <c r="M43" s="85">
        <f aca="true" t="shared" si="9" ref="M43:R43">M44+M48</f>
        <v>51000</v>
      </c>
      <c r="N43" s="85">
        <f t="shared" si="9"/>
        <v>53183</v>
      </c>
      <c r="O43" s="85">
        <f>O44+O48</f>
        <v>70000</v>
      </c>
      <c r="P43" s="85">
        <f t="shared" si="9"/>
        <v>110455</v>
      </c>
      <c r="Q43" s="147">
        <f>Q44+Q48</f>
        <v>50000</v>
      </c>
      <c r="R43" s="110">
        <f t="shared" si="9"/>
        <v>55000</v>
      </c>
      <c r="S43" s="148">
        <f>S44+S48</f>
        <v>63000</v>
      </c>
      <c r="T43" s="85">
        <f>T44+T48</f>
        <v>68000</v>
      </c>
      <c r="U43" s="149">
        <f aca="true" t="shared" si="10" ref="U43:U52">P43/O43*100</f>
        <v>157.79285714285714</v>
      </c>
      <c r="V43" s="149">
        <f aca="true" t="shared" si="11" ref="V43:V52">Q43/P43*100</f>
        <v>45.26730342673487</v>
      </c>
      <c r="W43" s="149">
        <f aca="true" t="shared" si="12" ref="W43:W52">R43/Q43*100</f>
        <v>110.00000000000001</v>
      </c>
    </row>
    <row r="44" spans="1:23" ht="12.75">
      <c r="A44" s="65" t="s">
        <v>430</v>
      </c>
      <c r="B44" s="21"/>
      <c r="C44" s="21"/>
      <c r="D44" s="21"/>
      <c r="E44" s="21"/>
      <c r="F44" s="21"/>
      <c r="G44" s="21"/>
      <c r="H44" s="21"/>
      <c r="I44" s="21">
        <v>111</v>
      </c>
      <c r="J44" s="25">
        <v>32</v>
      </c>
      <c r="K44" s="32" t="s">
        <v>41</v>
      </c>
      <c r="L44" s="76"/>
      <c r="M44" s="30">
        <f aca="true" t="shared" si="13" ref="M44:R44">M45+M47</f>
        <v>0</v>
      </c>
      <c r="N44" s="30">
        <f t="shared" si="13"/>
        <v>28183</v>
      </c>
      <c r="O44" s="30">
        <f t="shared" si="13"/>
        <v>50000</v>
      </c>
      <c r="P44" s="30">
        <f>P45+P47+P46</f>
        <v>90455</v>
      </c>
      <c r="Q44" s="151">
        <f>Q45+Q47</f>
        <v>50000</v>
      </c>
      <c r="R44" s="110">
        <f t="shared" si="13"/>
        <v>40000</v>
      </c>
      <c r="S44" s="150">
        <f>S45+S47</f>
        <v>43000</v>
      </c>
      <c r="T44" s="30">
        <f>T45+T47</f>
        <v>48000</v>
      </c>
      <c r="U44" s="149">
        <f t="shared" si="10"/>
        <v>180.91</v>
      </c>
      <c r="V44" s="149">
        <f t="shared" si="11"/>
        <v>55.2761041401802</v>
      </c>
      <c r="W44" s="149">
        <f t="shared" si="12"/>
        <v>80</v>
      </c>
    </row>
    <row r="45" spans="1:23" ht="12.75">
      <c r="A45" s="65" t="s">
        <v>430</v>
      </c>
      <c r="B45" s="21"/>
      <c r="C45" s="21"/>
      <c r="D45" s="21"/>
      <c r="E45" s="21">
        <v>4</v>
      </c>
      <c r="F45" s="21"/>
      <c r="G45" s="21"/>
      <c r="H45" s="21"/>
      <c r="I45" s="21">
        <v>111</v>
      </c>
      <c r="J45" s="29">
        <v>3291</v>
      </c>
      <c r="K45" s="29" t="s">
        <v>310</v>
      </c>
      <c r="L45" s="29"/>
      <c r="M45" s="30">
        <v>0</v>
      </c>
      <c r="N45" s="30">
        <v>28183</v>
      </c>
      <c r="O45" s="30">
        <v>28000</v>
      </c>
      <c r="P45" s="30">
        <v>25355</v>
      </c>
      <c r="Q45" s="151">
        <v>37000</v>
      </c>
      <c r="R45" s="110">
        <v>28000</v>
      </c>
      <c r="S45" s="150">
        <v>28000</v>
      </c>
      <c r="T45" s="30">
        <v>28000</v>
      </c>
      <c r="U45" s="149">
        <f t="shared" si="10"/>
        <v>90.55357142857143</v>
      </c>
      <c r="V45" s="149">
        <f t="shared" si="11"/>
        <v>145.92782488661013</v>
      </c>
      <c r="W45" s="149">
        <f t="shared" si="12"/>
        <v>75.67567567567568</v>
      </c>
    </row>
    <row r="46" spans="1:23" ht="12.75">
      <c r="A46" s="65" t="s">
        <v>430</v>
      </c>
      <c r="B46" s="21"/>
      <c r="C46" s="21"/>
      <c r="D46" s="21"/>
      <c r="E46" s="21"/>
      <c r="F46" s="21"/>
      <c r="G46" s="21"/>
      <c r="H46" s="21"/>
      <c r="I46" s="21">
        <v>111</v>
      </c>
      <c r="J46" s="29">
        <v>3291</v>
      </c>
      <c r="K46" s="29" t="s">
        <v>495</v>
      </c>
      <c r="L46" s="29"/>
      <c r="M46" s="30"/>
      <c r="N46" s="30">
        <v>0</v>
      </c>
      <c r="O46" s="30">
        <v>0</v>
      </c>
      <c r="P46" s="30">
        <v>43100</v>
      </c>
      <c r="Q46" s="151"/>
      <c r="R46" s="110">
        <v>0</v>
      </c>
      <c r="S46" s="150">
        <v>0</v>
      </c>
      <c r="T46" s="30">
        <v>0</v>
      </c>
      <c r="U46" s="149"/>
      <c r="V46" s="149"/>
      <c r="W46" s="149"/>
    </row>
    <row r="47" spans="1:23" ht="12.75">
      <c r="A47" s="65" t="s">
        <v>430</v>
      </c>
      <c r="B47" s="21"/>
      <c r="C47" s="21"/>
      <c r="D47" s="21"/>
      <c r="E47" s="21">
        <v>4</v>
      </c>
      <c r="F47" s="21"/>
      <c r="G47" s="21"/>
      <c r="H47" s="21"/>
      <c r="I47" s="21">
        <v>111</v>
      </c>
      <c r="J47" s="29">
        <v>3221</v>
      </c>
      <c r="K47" s="29" t="s">
        <v>222</v>
      </c>
      <c r="L47" s="29"/>
      <c r="M47" s="30">
        <v>0</v>
      </c>
      <c r="N47" s="30">
        <v>0</v>
      </c>
      <c r="O47" s="30">
        <v>22000</v>
      </c>
      <c r="P47" s="30">
        <v>22000</v>
      </c>
      <c r="Q47" s="151">
        <v>13000</v>
      </c>
      <c r="R47" s="110">
        <v>12000</v>
      </c>
      <c r="S47" s="150">
        <v>15000</v>
      </c>
      <c r="T47" s="30">
        <v>20000</v>
      </c>
      <c r="U47" s="149">
        <f t="shared" si="10"/>
        <v>100</v>
      </c>
      <c r="V47" s="149">
        <f t="shared" si="11"/>
        <v>59.09090909090909</v>
      </c>
      <c r="W47" s="149">
        <f t="shared" si="12"/>
        <v>92.3076923076923</v>
      </c>
    </row>
    <row r="48" spans="1:23" ht="12.75">
      <c r="A48" s="65" t="s">
        <v>430</v>
      </c>
      <c r="I48" s="21">
        <v>111</v>
      </c>
      <c r="J48" s="25">
        <v>38</v>
      </c>
      <c r="K48" s="25" t="s">
        <v>52</v>
      </c>
      <c r="L48" s="25"/>
      <c r="M48" s="26">
        <f>M49</f>
        <v>51000</v>
      </c>
      <c r="N48" s="26">
        <f>N49</f>
        <v>25000</v>
      </c>
      <c r="O48" s="26">
        <f>O49</f>
        <v>20000</v>
      </c>
      <c r="P48" s="30">
        <f>P50+P51</f>
        <v>20000</v>
      </c>
      <c r="Q48" s="30">
        <f>Q49+Q50+Q51</f>
        <v>0</v>
      </c>
      <c r="R48" s="110">
        <f>R49+R50+R51</f>
        <v>15000</v>
      </c>
      <c r="S48" s="30">
        <f>S49+S50+S51</f>
        <v>20000</v>
      </c>
      <c r="T48" s="30">
        <f>T49+T50+T51</f>
        <v>20000</v>
      </c>
      <c r="U48" s="149">
        <f t="shared" si="10"/>
        <v>100</v>
      </c>
      <c r="V48" s="149">
        <f t="shared" si="11"/>
        <v>0</v>
      </c>
      <c r="W48" s="149" t="e">
        <f t="shared" si="12"/>
        <v>#DIV/0!</v>
      </c>
    </row>
    <row r="49" spans="1:23" ht="12.75">
      <c r="A49" s="65" t="s">
        <v>430</v>
      </c>
      <c r="B49" s="1">
        <v>1</v>
      </c>
      <c r="C49" s="1">
        <v>2</v>
      </c>
      <c r="E49" s="1">
        <v>4</v>
      </c>
      <c r="I49" s="21">
        <v>111</v>
      </c>
      <c r="J49" s="44">
        <v>3811</v>
      </c>
      <c r="K49" s="44" t="s">
        <v>242</v>
      </c>
      <c r="L49" s="44"/>
      <c r="M49" s="45">
        <v>51000</v>
      </c>
      <c r="N49" s="45">
        <v>25000</v>
      </c>
      <c r="O49" s="45">
        <f>O50+O51</f>
        <v>20000</v>
      </c>
      <c r="P49" s="80">
        <v>0</v>
      </c>
      <c r="Q49" s="171">
        <v>0</v>
      </c>
      <c r="R49" s="273">
        <v>0</v>
      </c>
      <c r="S49" s="172">
        <v>0</v>
      </c>
      <c r="T49" s="80">
        <v>0</v>
      </c>
      <c r="U49" s="149">
        <f t="shared" si="10"/>
        <v>0</v>
      </c>
      <c r="V49" s="149" t="e">
        <f t="shared" si="11"/>
        <v>#DIV/0!</v>
      </c>
      <c r="W49" s="149" t="e">
        <f t="shared" si="12"/>
        <v>#DIV/0!</v>
      </c>
    </row>
    <row r="50" spans="1:23" ht="12.75">
      <c r="A50" s="65" t="s">
        <v>430</v>
      </c>
      <c r="C50" s="1">
        <v>2</v>
      </c>
      <c r="I50" s="21">
        <v>111</v>
      </c>
      <c r="J50" s="25">
        <v>3811</v>
      </c>
      <c r="K50" s="25" t="s">
        <v>398</v>
      </c>
      <c r="L50" s="25"/>
      <c r="M50" s="26"/>
      <c r="N50" s="26">
        <v>0</v>
      </c>
      <c r="O50" s="30">
        <v>5000</v>
      </c>
      <c r="P50" s="30">
        <v>5000</v>
      </c>
      <c r="Q50" s="151">
        <v>0</v>
      </c>
      <c r="R50" s="110">
        <v>5000</v>
      </c>
      <c r="S50" s="150">
        <v>5000</v>
      </c>
      <c r="T50" s="30">
        <v>5000</v>
      </c>
      <c r="U50" s="149">
        <f t="shared" si="10"/>
        <v>100</v>
      </c>
      <c r="V50" s="149">
        <f t="shared" si="11"/>
        <v>0</v>
      </c>
      <c r="W50" s="149" t="e">
        <f t="shared" si="12"/>
        <v>#DIV/0!</v>
      </c>
    </row>
    <row r="51" spans="1:23" ht="13.5" thickBot="1">
      <c r="A51" s="65" t="s">
        <v>430</v>
      </c>
      <c r="C51" s="1">
        <v>2</v>
      </c>
      <c r="I51" s="21">
        <v>111</v>
      </c>
      <c r="J51" s="47">
        <v>3811</v>
      </c>
      <c r="K51" s="47" t="s">
        <v>399</v>
      </c>
      <c r="L51" s="47"/>
      <c r="M51" s="48"/>
      <c r="N51" s="48">
        <v>0</v>
      </c>
      <c r="O51" s="81">
        <v>15000</v>
      </c>
      <c r="P51" s="81">
        <v>15000</v>
      </c>
      <c r="Q51" s="152">
        <v>0</v>
      </c>
      <c r="R51" s="274">
        <v>10000</v>
      </c>
      <c r="S51" s="153">
        <v>15000</v>
      </c>
      <c r="T51" s="81">
        <v>15000</v>
      </c>
      <c r="U51" s="149">
        <f t="shared" si="10"/>
        <v>100</v>
      </c>
      <c r="V51" s="149">
        <f t="shared" si="11"/>
        <v>0</v>
      </c>
      <c r="W51" s="149" t="e">
        <f t="shared" si="12"/>
        <v>#DIV/0!</v>
      </c>
    </row>
    <row r="52" spans="10:23" ht="13.5" thickBot="1">
      <c r="J52" s="173"/>
      <c r="K52" s="173" t="s">
        <v>323</v>
      </c>
      <c r="L52" s="173"/>
      <c r="M52" s="174">
        <f aca="true" t="shared" si="14" ref="M52:R52">M43</f>
        <v>51000</v>
      </c>
      <c r="N52" s="174">
        <f t="shared" si="14"/>
        <v>53183</v>
      </c>
      <c r="O52" s="174">
        <f t="shared" si="14"/>
        <v>70000</v>
      </c>
      <c r="P52" s="174">
        <f t="shared" si="14"/>
        <v>110455</v>
      </c>
      <c r="Q52" s="157">
        <f>Q43</f>
        <v>50000</v>
      </c>
      <c r="R52" s="280">
        <f t="shared" si="14"/>
        <v>55000</v>
      </c>
      <c r="S52" s="157">
        <f>S43</f>
        <v>63000</v>
      </c>
      <c r="T52" s="156">
        <f>T43</f>
        <v>68000</v>
      </c>
      <c r="U52" s="149">
        <f t="shared" si="10"/>
        <v>157.79285714285714</v>
      </c>
      <c r="V52" s="149">
        <f t="shared" si="11"/>
        <v>45.26730342673487</v>
      </c>
      <c r="W52" s="149">
        <f t="shared" si="12"/>
        <v>110.00000000000001</v>
      </c>
    </row>
    <row r="53" spans="10:23" ht="13.5" thickBot="1">
      <c r="J53" s="175"/>
      <c r="K53" s="175" t="s">
        <v>326</v>
      </c>
      <c r="L53" s="175"/>
      <c r="M53" s="176">
        <f aca="true" t="shared" si="15" ref="M53:T53">M26+M32+M39+M52</f>
        <v>396920</v>
      </c>
      <c r="N53" s="176">
        <f>N26+N32+N39+N52</f>
        <v>331731</v>
      </c>
      <c r="O53" s="176">
        <f t="shared" si="15"/>
        <v>314000</v>
      </c>
      <c r="P53" s="176">
        <f t="shared" si="15"/>
        <v>549955</v>
      </c>
      <c r="Q53" s="177">
        <f t="shared" si="15"/>
        <v>336000</v>
      </c>
      <c r="R53" s="281">
        <f t="shared" si="15"/>
        <v>301000</v>
      </c>
      <c r="S53" s="177">
        <f t="shared" si="15"/>
        <v>329000</v>
      </c>
      <c r="T53" s="176">
        <f t="shared" si="15"/>
        <v>334000</v>
      </c>
      <c r="U53" s="178"/>
      <c r="V53" s="178"/>
      <c r="W53" s="178"/>
    </row>
    <row r="54" spans="10:23" ht="13.5" thickTop="1">
      <c r="J54" s="51"/>
      <c r="K54" s="179" t="s">
        <v>324</v>
      </c>
      <c r="L54" s="51"/>
      <c r="M54" s="180">
        <f aca="true" t="shared" si="16" ref="M54:T54">M53</f>
        <v>396920</v>
      </c>
      <c r="N54" s="180">
        <f t="shared" si="16"/>
        <v>331731</v>
      </c>
      <c r="O54" s="180">
        <f t="shared" si="16"/>
        <v>314000</v>
      </c>
      <c r="P54" s="180">
        <f t="shared" si="16"/>
        <v>549955</v>
      </c>
      <c r="Q54" s="181">
        <f t="shared" si="16"/>
        <v>336000</v>
      </c>
      <c r="R54" s="282">
        <f t="shared" si="16"/>
        <v>301000</v>
      </c>
      <c r="S54" s="181">
        <f t="shared" si="16"/>
        <v>329000</v>
      </c>
      <c r="T54" s="180">
        <f t="shared" si="16"/>
        <v>334000</v>
      </c>
      <c r="U54" s="182"/>
      <c r="V54" s="182"/>
      <c r="W54" s="182"/>
    </row>
    <row r="55" spans="13:23" ht="12.75">
      <c r="M55" s="16"/>
      <c r="N55" s="16"/>
      <c r="O55" s="16"/>
      <c r="P55" s="22"/>
      <c r="Q55" s="67"/>
      <c r="R55" s="283"/>
      <c r="S55" s="183"/>
      <c r="T55" s="22"/>
      <c r="U55" s="184"/>
      <c r="V55" s="184"/>
      <c r="W55" s="184"/>
    </row>
    <row r="56" spans="1:23" ht="12.75">
      <c r="A56" s="21"/>
      <c r="B56" s="21"/>
      <c r="C56" s="21"/>
      <c r="D56" s="21"/>
      <c r="E56" s="21"/>
      <c r="F56" s="21"/>
      <c r="G56" s="21"/>
      <c r="H56" s="21"/>
      <c r="I56" s="21"/>
      <c r="J56" s="141" t="s">
        <v>290</v>
      </c>
      <c r="K56" s="141" t="s">
        <v>289</v>
      </c>
      <c r="L56" s="141"/>
      <c r="M56" s="23"/>
      <c r="N56" s="23"/>
      <c r="O56" s="23"/>
      <c r="P56" s="23"/>
      <c r="Q56" s="185"/>
      <c r="R56" s="284"/>
      <c r="S56" s="23"/>
      <c r="T56" s="23"/>
      <c r="U56" s="187"/>
      <c r="V56" s="187"/>
      <c r="W56" s="187"/>
    </row>
    <row r="57" spans="1:23" ht="12.75">
      <c r="A57" s="21"/>
      <c r="B57" s="21"/>
      <c r="C57" s="21"/>
      <c r="D57" s="21"/>
      <c r="E57" s="21"/>
      <c r="F57" s="21"/>
      <c r="G57" s="21"/>
      <c r="H57" s="21"/>
      <c r="I57" s="21"/>
      <c r="J57" s="142" t="s">
        <v>145</v>
      </c>
      <c r="K57" s="142" t="s">
        <v>146</v>
      </c>
      <c r="L57" s="9"/>
      <c r="M57" s="19"/>
      <c r="N57" s="19"/>
      <c r="O57" s="19"/>
      <c r="P57" s="19"/>
      <c r="Q57" s="188"/>
      <c r="R57" s="285"/>
      <c r="S57" s="19"/>
      <c r="T57" s="19"/>
      <c r="U57" s="190"/>
      <c r="V57" s="190"/>
      <c r="W57" s="190"/>
    </row>
    <row r="58" spans="1:23" ht="12.75">
      <c r="A58" s="21"/>
      <c r="B58" s="21"/>
      <c r="C58" s="21"/>
      <c r="D58" s="21"/>
      <c r="E58" s="21"/>
      <c r="F58" s="21"/>
      <c r="G58" s="21"/>
      <c r="H58" s="21"/>
      <c r="I58" s="21">
        <v>100</v>
      </c>
      <c r="J58" s="21" t="s">
        <v>206</v>
      </c>
      <c r="K58" s="21" t="s">
        <v>111</v>
      </c>
      <c r="L58" s="21"/>
      <c r="M58" s="22"/>
      <c r="N58" s="22"/>
      <c r="O58" s="22"/>
      <c r="P58" s="22"/>
      <c r="Q58" s="183"/>
      <c r="R58" s="286"/>
      <c r="S58" s="183"/>
      <c r="T58" s="22"/>
      <c r="U58" s="192"/>
      <c r="V58" s="192"/>
      <c r="W58" s="192"/>
    </row>
    <row r="59" spans="1:23" ht="12.75">
      <c r="A59" s="7" t="s">
        <v>410</v>
      </c>
      <c r="B59" s="7"/>
      <c r="C59" s="7"/>
      <c r="D59" s="7"/>
      <c r="E59" s="7"/>
      <c r="F59" s="7"/>
      <c r="G59" s="7"/>
      <c r="H59" s="7"/>
      <c r="I59" s="7"/>
      <c r="J59" s="144" t="s">
        <v>144</v>
      </c>
      <c r="K59" s="144" t="s">
        <v>143</v>
      </c>
      <c r="L59" s="144"/>
      <c r="M59" s="17"/>
      <c r="N59" s="17"/>
      <c r="O59" s="17"/>
      <c r="P59" s="17"/>
      <c r="Q59" s="169"/>
      <c r="R59" s="279"/>
      <c r="S59" s="17"/>
      <c r="T59" s="17"/>
      <c r="U59" s="170"/>
      <c r="V59" s="170"/>
      <c r="W59" s="170"/>
    </row>
    <row r="60" spans="1:23" ht="12.75">
      <c r="A60" s="8" t="s">
        <v>431</v>
      </c>
      <c r="B60" s="8"/>
      <c r="C60" s="8"/>
      <c r="D60" s="8"/>
      <c r="E60" s="8"/>
      <c r="F60" s="8"/>
      <c r="G60" s="8"/>
      <c r="H60" s="8"/>
      <c r="I60" s="8">
        <v>112</v>
      </c>
      <c r="J60" s="8" t="s">
        <v>94</v>
      </c>
      <c r="K60" s="8" t="s">
        <v>207</v>
      </c>
      <c r="L60" s="8"/>
      <c r="M60" s="18"/>
      <c r="N60" s="18"/>
      <c r="O60" s="18"/>
      <c r="P60" s="18"/>
      <c r="Q60" s="163"/>
      <c r="R60" s="277"/>
      <c r="S60" s="18"/>
      <c r="T60" s="18"/>
      <c r="U60" s="164"/>
      <c r="V60" s="164"/>
      <c r="W60" s="164"/>
    </row>
    <row r="61" spans="1:23" ht="12.75">
      <c r="A61" s="65" t="s">
        <v>431</v>
      </c>
      <c r="I61" s="1">
        <v>112</v>
      </c>
      <c r="J61" s="72">
        <v>3</v>
      </c>
      <c r="K61" s="72" t="s">
        <v>9</v>
      </c>
      <c r="L61" s="72"/>
      <c r="M61" s="86">
        <f>M62+M71+M109</f>
        <v>1456776</v>
      </c>
      <c r="N61" s="86">
        <f>N62+N71+N109+N112</f>
        <v>1391816</v>
      </c>
      <c r="O61" s="85">
        <f>O62+O71+O109</f>
        <v>1462000</v>
      </c>
      <c r="P61" s="85">
        <f>P62+P71+P109+P112</f>
        <v>1546227</v>
      </c>
      <c r="Q61" s="147">
        <f>Q62+Q71+Q109</f>
        <v>1921242</v>
      </c>
      <c r="R61" s="110">
        <f>R62+R71+R109</f>
        <v>1339100</v>
      </c>
      <c r="S61" s="148">
        <f>S62+S71+S109</f>
        <v>1413900</v>
      </c>
      <c r="T61" s="85">
        <f>T62+T71+T109</f>
        <v>1405900</v>
      </c>
      <c r="U61" s="149">
        <f aca="true" t="shared" si="17" ref="U61:U111">P61/O61*100</f>
        <v>105.76108071135431</v>
      </c>
      <c r="V61" s="149">
        <f aca="true" t="shared" si="18" ref="V61:V111">Q61/P61*100</f>
        <v>124.25355397364035</v>
      </c>
      <c r="W61" s="149">
        <f aca="true" t="shared" si="19" ref="W61:W111">R61/Q61*100</f>
        <v>69.69970467020813</v>
      </c>
    </row>
    <row r="62" spans="1:23" ht="12.75">
      <c r="A62" s="65" t="s">
        <v>431</v>
      </c>
      <c r="I62" s="1">
        <v>112</v>
      </c>
      <c r="J62" s="25">
        <v>31</v>
      </c>
      <c r="K62" s="25" t="s">
        <v>37</v>
      </c>
      <c r="L62" s="25"/>
      <c r="M62" s="26">
        <f aca="true" t="shared" si="20" ref="M62:T62">M63</f>
        <v>898249</v>
      </c>
      <c r="N62" s="26">
        <f t="shared" si="20"/>
        <v>900089</v>
      </c>
      <c r="O62" s="30">
        <f t="shared" si="20"/>
        <v>852000</v>
      </c>
      <c r="P62" s="30">
        <f t="shared" si="20"/>
        <v>861886</v>
      </c>
      <c r="Q62" s="151">
        <f t="shared" si="20"/>
        <v>1244242</v>
      </c>
      <c r="R62" s="110">
        <f t="shared" si="20"/>
        <v>825500</v>
      </c>
      <c r="S62" s="150">
        <f t="shared" si="20"/>
        <v>825500</v>
      </c>
      <c r="T62" s="30">
        <f t="shared" si="20"/>
        <v>825500</v>
      </c>
      <c r="U62" s="149">
        <f t="shared" si="17"/>
        <v>101.16032863849765</v>
      </c>
      <c r="V62" s="149">
        <f t="shared" si="18"/>
        <v>144.36271154189765</v>
      </c>
      <c r="W62" s="149">
        <f t="shared" si="19"/>
        <v>66.3456144383488</v>
      </c>
    </row>
    <row r="63" spans="1:23" ht="12.75">
      <c r="A63" s="65" t="s">
        <v>431</v>
      </c>
      <c r="I63" s="1">
        <v>112</v>
      </c>
      <c r="J63" s="69">
        <v>311</v>
      </c>
      <c r="K63" s="193" t="s">
        <v>225</v>
      </c>
      <c r="L63" s="70"/>
      <c r="M63" s="86">
        <f>M64+M66+M69+M70</f>
        <v>898249</v>
      </c>
      <c r="N63" s="86">
        <f>N64+N66+N69+N70</f>
        <v>900089</v>
      </c>
      <c r="O63" s="85">
        <f>O64+O66+O69+O70</f>
        <v>852000</v>
      </c>
      <c r="P63" s="85">
        <f>P64+P66+P69+P70+P65+P67+P68</f>
        <v>861886</v>
      </c>
      <c r="Q63" s="85">
        <f aca="true" t="shared" si="21" ref="Q63:W63">Q64+Q66+Q69+Q70+Q65+Q67+Q68</f>
        <v>1244242</v>
      </c>
      <c r="R63" s="110">
        <f t="shared" si="21"/>
        <v>825500</v>
      </c>
      <c r="S63" s="85">
        <f>S64+S66+S69+S70+S65+S67+S68</f>
        <v>825500</v>
      </c>
      <c r="T63" s="85">
        <f>T64+T66+T69+T70+T65+T67+T68</f>
        <v>825500</v>
      </c>
      <c r="U63" s="194" t="e">
        <f t="shared" si="21"/>
        <v>#DIV/0!</v>
      </c>
      <c r="V63" s="194">
        <f t="shared" si="21"/>
        <v>546.6938628813048</v>
      </c>
      <c r="W63" s="194">
        <f t="shared" si="21"/>
        <v>214.82609086013787</v>
      </c>
    </row>
    <row r="64" spans="1:23" ht="12.75">
      <c r="A64" s="65" t="s">
        <v>431</v>
      </c>
      <c r="B64" s="1">
        <v>1</v>
      </c>
      <c r="E64" s="1">
        <v>4</v>
      </c>
      <c r="I64" s="1">
        <v>112</v>
      </c>
      <c r="J64" s="25">
        <v>3111</v>
      </c>
      <c r="K64" s="25" t="s">
        <v>217</v>
      </c>
      <c r="L64" s="25"/>
      <c r="M64" s="26">
        <v>746763</v>
      </c>
      <c r="N64" s="26">
        <v>758976</v>
      </c>
      <c r="O64" s="30">
        <v>700000</v>
      </c>
      <c r="P64" s="30">
        <v>700000</v>
      </c>
      <c r="Q64" s="151">
        <v>1041000</v>
      </c>
      <c r="R64" s="110">
        <v>700000</v>
      </c>
      <c r="S64" s="150">
        <v>700000</v>
      </c>
      <c r="T64" s="30">
        <v>700000</v>
      </c>
      <c r="U64" s="149">
        <f t="shared" si="17"/>
        <v>100</v>
      </c>
      <c r="V64" s="149">
        <f t="shared" si="18"/>
        <v>148.71428571428572</v>
      </c>
      <c r="W64" s="149">
        <f t="shared" si="19"/>
        <v>67.24303554274735</v>
      </c>
    </row>
    <row r="65" spans="1:23" ht="12.75">
      <c r="A65" s="65" t="s">
        <v>431</v>
      </c>
      <c r="E65" s="1">
        <v>4</v>
      </c>
      <c r="I65" s="1">
        <v>112</v>
      </c>
      <c r="J65" s="25">
        <v>3113</v>
      </c>
      <c r="K65" s="25" t="s">
        <v>514</v>
      </c>
      <c r="L65" s="25"/>
      <c r="M65" s="26"/>
      <c r="N65" s="26">
        <v>0</v>
      </c>
      <c r="O65" s="30">
        <v>0</v>
      </c>
      <c r="P65" s="30">
        <v>1500</v>
      </c>
      <c r="Q65" s="151"/>
      <c r="R65" s="110">
        <v>0</v>
      </c>
      <c r="S65" s="150">
        <v>0</v>
      </c>
      <c r="T65" s="30">
        <v>0</v>
      </c>
      <c r="U65" s="149"/>
      <c r="V65" s="149"/>
      <c r="W65" s="149"/>
    </row>
    <row r="66" spans="1:23" ht="12.75">
      <c r="A66" s="65" t="s">
        <v>431</v>
      </c>
      <c r="E66" s="1">
        <v>4</v>
      </c>
      <c r="I66" s="1">
        <v>112</v>
      </c>
      <c r="J66" s="25">
        <v>3121</v>
      </c>
      <c r="K66" s="25" t="s">
        <v>39</v>
      </c>
      <c r="L66" s="25"/>
      <c r="M66" s="26">
        <v>23000</v>
      </c>
      <c r="N66" s="26">
        <v>11000</v>
      </c>
      <c r="O66" s="30">
        <v>24800</v>
      </c>
      <c r="P66" s="30">
        <v>21500</v>
      </c>
      <c r="Q66" s="151">
        <v>27000</v>
      </c>
      <c r="R66" s="110">
        <v>0</v>
      </c>
      <c r="S66" s="150">
        <v>0</v>
      </c>
      <c r="T66" s="30">
        <v>0</v>
      </c>
      <c r="U66" s="149">
        <f t="shared" si="17"/>
        <v>86.69354838709677</v>
      </c>
      <c r="V66" s="149">
        <f t="shared" si="18"/>
        <v>125.5813953488372</v>
      </c>
      <c r="W66" s="149">
        <f t="shared" si="19"/>
        <v>0</v>
      </c>
    </row>
    <row r="67" spans="1:23" ht="12.75">
      <c r="A67" s="65" t="s">
        <v>431</v>
      </c>
      <c r="C67" s="1">
        <v>2</v>
      </c>
      <c r="I67" s="1">
        <v>112</v>
      </c>
      <c r="J67" s="25">
        <v>3121</v>
      </c>
      <c r="K67" s="25" t="s">
        <v>496</v>
      </c>
      <c r="L67" s="25"/>
      <c r="M67" s="26"/>
      <c r="N67" s="26">
        <v>0</v>
      </c>
      <c r="O67" s="30">
        <v>0</v>
      </c>
      <c r="P67" s="30">
        <v>6004</v>
      </c>
      <c r="Q67" s="151"/>
      <c r="R67" s="110">
        <v>0</v>
      </c>
      <c r="S67" s="150">
        <v>0</v>
      </c>
      <c r="T67" s="30">
        <v>0</v>
      </c>
      <c r="U67" s="149" t="e">
        <f t="shared" si="17"/>
        <v>#DIV/0!</v>
      </c>
      <c r="V67" s="149"/>
      <c r="W67" s="149"/>
    </row>
    <row r="68" spans="1:23" ht="12.75">
      <c r="A68" s="65" t="s">
        <v>431</v>
      </c>
      <c r="C68" s="1">
        <v>2</v>
      </c>
      <c r="I68" s="1">
        <v>112</v>
      </c>
      <c r="J68" s="25">
        <v>3121</v>
      </c>
      <c r="K68" s="25" t="s">
        <v>497</v>
      </c>
      <c r="L68" s="25"/>
      <c r="M68" s="26"/>
      <c r="N68" s="26">
        <v>0</v>
      </c>
      <c r="O68" s="30">
        <v>0</v>
      </c>
      <c r="P68" s="30">
        <v>10382</v>
      </c>
      <c r="Q68" s="151"/>
      <c r="R68" s="110">
        <v>3000</v>
      </c>
      <c r="S68" s="150">
        <v>3000</v>
      </c>
      <c r="T68" s="30">
        <v>3000</v>
      </c>
      <c r="U68" s="149" t="e">
        <f t="shared" si="17"/>
        <v>#DIV/0!</v>
      </c>
      <c r="V68" s="149"/>
      <c r="W68" s="149"/>
    </row>
    <row r="69" spans="1:23" ht="12.75">
      <c r="A69" s="65" t="s">
        <v>431</v>
      </c>
      <c r="C69" s="1">
        <v>2</v>
      </c>
      <c r="E69" s="1">
        <v>4</v>
      </c>
      <c r="I69" s="1">
        <v>112</v>
      </c>
      <c r="J69" s="25">
        <v>3132</v>
      </c>
      <c r="K69" s="25" t="s">
        <v>264</v>
      </c>
      <c r="L69" s="25"/>
      <c r="M69" s="26">
        <v>115778</v>
      </c>
      <c r="N69" s="26">
        <v>117210</v>
      </c>
      <c r="O69" s="30">
        <v>114000</v>
      </c>
      <c r="P69" s="30">
        <v>110000</v>
      </c>
      <c r="Q69" s="151">
        <v>160422</v>
      </c>
      <c r="R69" s="110">
        <v>110000</v>
      </c>
      <c r="S69" s="150">
        <v>110000</v>
      </c>
      <c r="T69" s="30">
        <v>110000</v>
      </c>
      <c r="U69" s="149">
        <f t="shared" si="17"/>
        <v>96.49122807017544</v>
      </c>
      <c r="V69" s="149">
        <f t="shared" si="18"/>
        <v>145.83818181818182</v>
      </c>
      <c r="W69" s="149">
        <f t="shared" si="19"/>
        <v>68.56914886985575</v>
      </c>
    </row>
    <row r="70" spans="1:23" ht="12.75">
      <c r="A70" s="65" t="s">
        <v>431</v>
      </c>
      <c r="C70" s="1">
        <v>2</v>
      </c>
      <c r="E70" s="1">
        <v>4</v>
      </c>
      <c r="I70" s="1">
        <v>112</v>
      </c>
      <c r="J70" s="25">
        <v>3133</v>
      </c>
      <c r="K70" s="25" t="s">
        <v>218</v>
      </c>
      <c r="L70" s="25"/>
      <c r="M70" s="26">
        <v>12708</v>
      </c>
      <c r="N70" s="26">
        <v>12903</v>
      </c>
      <c r="O70" s="30">
        <v>13200</v>
      </c>
      <c r="P70" s="30">
        <v>12500</v>
      </c>
      <c r="Q70" s="151">
        <v>15820</v>
      </c>
      <c r="R70" s="110">
        <v>12500</v>
      </c>
      <c r="S70" s="150">
        <v>12500</v>
      </c>
      <c r="T70" s="30">
        <v>12500</v>
      </c>
      <c r="U70" s="149">
        <f t="shared" si="17"/>
        <v>94.6969696969697</v>
      </c>
      <c r="V70" s="149">
        <f t="shared" si="18"/>
        <v>126.56</v>
      </c>
      <c r="W70" s="149">
        <f t="shared" si="19"/>
        <v>79.01390644753477</v>
      </c>
    </row>
    <row r="71" spans="1:23" ht="12.75">
      <c r="A71" s="65" t="s">
        <v>431</v>
      </c>
      <c r="I71" s="1">
        <v>112</v>
      </c>
      <c r="J71" s="25">
        <v>32</v>
      </c>
      <c r="K71" s="32" t="s">
        <v>41</v>
      </c>
      <c r="L71" s="31"/>
      <c r="M71" s="26">
        <f>M72+M77+M81+M103</f>
        <v>535941</v>
      </c>
      <c r="N71" s="26">
        <f>N72+N77+N81+N103</f>
        <v>468952</v>
      </c>
      <c r="O71" s="30">
        <f>O72+O77+O81+O103</f>
        <v>588000</v>
      </c>
      <c r="P71" s="30">
        <f>P72+P77+P81+P103</f>
        <v>646241</v>
      </c>
      <c r="Q71" s="151">
        <f>Q72+Q77+Q81+Q103</f>
        <v>658000</v>
      </c>
      <c r="R71" s="110">
        <f>R72+R77+R81+R103+R100</f>
        <v>486600</v>
      </c>
      <c r="S71" s="150">
        <f>S72+S77+S81+S103+S100</f>
        <v>557400</v>
      </c>
      <c r="T71" s="30">
        <f>T72+T77+T81+T103+T100</f>
        <v>549400</v>
      </c>
      <c r="U71" s="149">
        <f t="shared" si="17"/>
        <v>109.90493197278911</v>
      </c>
      <c r="V71" s="149">
        <f t="shared" si="18"/>
        <v>101.8195998087401</v>
      </c>
      <c r="W71" s="149">
        <f t="shared" si="19"/>
        <v>73.95136778115501</v>
      </c>
    </row>
    <row r="72" spans="1:23" ht="12.75">
      <c r="A72" s="65" t="s">
        <v>431</v>
      </c>
      <c r="I72" s="1">
        <v>112</v>
      </c>
      <c r="J72" s="69">
        <v>321</v>
      </c>
      <c r="K72" s="69" t="s">
        <v>42</v>
      </c>
      <c r="L72" s="69"/>
      <c r="M72" s="86">
        <f>M73+M74+M75</f>
        <v>72690</v>
      </c>
      <c r="N72" s="86">
        <f>N73+N74+N75</f>
        <v>76659</v>
      </c>
      <c r="O72" s="85">
        <f>O73+O74+O75</f>
        <v>100000</v>
      </c>
      <c r="P72" s="85">
        <f>P73+P74+P75+P76</f>
        <v>71000</v>
      </c>
      <c r="Q72" s="85">
        <f>Q73+Q74+Q75+Q76</f>
        <v>119000</v>
      </c>
      <c r="R72" s="110">
        <f>R73+R74+R75+R76</f>
        <v>69000</v>
      </c>
      <c r="S72" s="148">
        <f>S73+S74+S75+S76</f>
        <v>69000</v>
      </c>
      <c r="T72" s="85">
        <f>T73+T74+T75+T76</f>
        <v>69000</v>
      </c>
      <c r="U72" s="149">
        <f t="shared" si="17"/>
        <v>71</v>
      </c>
      <c r="V72" s="149">
        <f t="shared" si="18"/>
        <v>167.6056338028169</v>
      </c>
      <c r="W72" s="149">
        <f t="shared" si="19"/>
        <v>57.98319327731093</v>
      </c>
    </row>
    <row r="73" spans="1:23" ht="12.75">
      <c r="A73" s="65" t="s">
        <v>431</v>
      </c>
      <c r="E73" s="1">
        <v>4</v>
      </c>
      <c r="I73" s="1">
        <v>112</v>
      </c>
      <c r="J73" s="25">
        <v>3211</v>
      </c>
      <c r="K73" s="25" t="s">
        <v>219</v>
      </c>
      <c r="L73" s="25"/>
      <c r="M73" s="26">
        <v>14358</v>
      </c>
      <c r="N73" s="26">
        <v>16056</v>
      </c>
      <c r="O73" s="30">
        <v>25000</v>
      </c>
      <c r="P73" s="30">
        <v>25000</v>
      </c>
      <c r="Q73" s="151">
        <v>29000</v>
      </c>
      <c r="R73" s="110">
        <v>20000</v>
      </c>
      <c r="S73" s="150">
        <v>20000</v>
      </c>
      <c r="T73" s="30">
        <v>20000</v>
      </c>
      <c r="U73" s="149">
        <f t="shared" si="17"/>
        <v>100</v>
      </c>
      <c r="V73" s="149">
        <f t="shared" si="18"/>
        <v>115.99999999999999</v>
      </c>
      <c r="W73" s="149">
        <f t="shared" si="19"/>
        <v>68.96551724137932</v>
      </c>
    </row>
    <row r="74" spans="1:23" ht="12.75">
      <c r="A74" s="65" t="s">
        <v>431</v>
      </c>
      <c r="E74" s="1">
        <v>4</v>
      </c>
      <c r="I74" s="1">
        <v>112</v>
      </c>
      <c r="J74" s="25">
        <v>3212</v>
      </c>
      <c r="K74" s="25" t="s">
        <v>220</v>
      </c>
      <c r="L74" s="25"/>
      <c r="M74" s="26">
        <v>56212</v>
      </c>
      <c r="N74" s="26">
        <v>54216</v>
      </c>
      <c r="O74" s="30">
        <v>60000</v>
      </c>
      <c r="P74" s="30">
        <v>38000</v>
      </c>
      <c r="Q74" s="151">
        <v>80000</v>
      </c>
      <c r="R74" s="110">
        <v>38000</v>
      </c>
      <c r="S74" s="150">
        <v>38000</v>
      </c>
      <c r="T74" s="30">
        <v>38000</v>
      </c>
      <c r="U74" s="149">
        <f t="shared" si="17"/>
        <v>63.33333333333333</v>
      </c>
      <c r="V74" s="149">
        <f t="shared" si="18"/>
        <v>210.52631578947367</v>
      </c>
      <c r="W74" s="149">
        <f t="shared" si="19"/>
        <v>47.5</v>
      </c>
    </row>
    <row r="75" spans="1:23" ht="12.75">
      <c r="A75" s="65" t="s">
        <v>431</v>
      </c>
      <c r="E75" s="1">
        <v>4</v>
      </c>
      <c r="I75" s="1">
        <v>112</v>
      </c>
      <c r="J75" s="25">
        <v>3213</v>
      </c>
      <c r="K75" s="25" t="s">
        <v>221</v>
      </c>
      <c r="L75" s="25"/>
      <c r="M75" s="26">
        <v>2120</v>
      </c>
      <c r="N75" s="26">
        <v>6387</v>
      </c>
      <c r="O75" s="30">
        <v>15000</v>
      </c>
      <c r="P75" s="30">
        <v>1000</v>
      </c>
      <c r="Q75" s="151">
        <v>10000</v>
      </c>
      <c r="R75" s="110">
        <v>4000</v>
      </c>
      <c r="S75" s="150">
        <v>4000</v>
      </c>
      <c r="T75" s="30">
        <v>4000</v>
      </c>
      <c r="U75" s="149">
        <f t="shared" si="17"/>
        <v>6.666666666666667</v>
      </c>
      <c r="V75" s="149">
        <f t="shared" si="18"/>
        <v>1000</v>
      </c>
      <c r="W75" s="149">
        <f t="shared" si="19"/>
        <v>40</v>
      </c>
    </row>
    <row r="76" spans="1:23" ht="12.75">
      <c r="A76" s="65" t="s">
        <v>431</v>
      </c>
      <c r="I76" s="1">
        <v>112</v>
      </c>
      <c r="J76" s="25">
        <v>3214</v>
      </c>
      <c r="K76" s="25" t="s">
        <v>498</v>
      </c>
      <c r="L76" s="25"/>
      <c r="M76" s="26"/>
      <c r="N76" s="26">
        <v>0</v>
      </c>
      <c r="O76" s="30">
        <v>0</v>
      </c>
      <c r="P76" s="30">
        <v>7000</v>
      </c>
      <c r="Q76" s="151">
        <v>0</v>
      </c>
      <c r="R76" s="110">
        <v>7000</v>
      </c>
      <c r="S76" s="150">
        <v>7000</v>
      </c>
      <c r="T76" s="30">
        <v>7000</v>
      </c>
      <c r="U76" s="149" t="e">
        <f t="shared" si="17"/>
        <v>#DIV/0!</v>
      </c>
      <c r="V76" s="149">
        <f t="shared" si="18"/>
        <v>0</v>
      </c>
      <c r="W76" s="149" t="e">
        <f t="shared" si="19"/>
        <v>#DIV/0!</v>
      </c>
    </row>
    <row r="77" spans="1:23" ht="12.75">
      <c r="A77" s="65" t="s">
        <v>431</v>
      </c>
      <c r="I77" s="1">
        <v>112</v>
      </c>
      <c r="J77" s="69">
        <v>322</v>
      </c>
      <c r="K77" s="69" t="s">
        <v>98</v>
      </c>
      <c r="L77" s="69"/>
      <c r="M77" s="86">
        <f aca="true" t="shared" si="22" ref="M77:T77">M78+M79+M80</f>
        <v>104522</v>
      </c>
      <c r="N77" s="86">
        <f t="shared" si="22"/>
        <v>102857</v>
      </c>
      <c r="O77" s="85">
        <f t="shared" si="22"/>
        <v>130000</v>
      </c>
      <c r="P77" s="85">
        <f t="shared" si="22"/>
        <v>142000</v>
      </c>
      <c r="Q77" s="85">
        <f t="shared" si="22"/>
        <v>145000</v>
      </c>
      <c r="R77" s="110">
        <f t="shared" si="22"/>
        <v>131000</v>
      </c>
      <c r="S77" s="148">
        <f t="shared" si="22"/>
        <v>146000</v>
      </c>
      <c r="T77" s="85">
        <f t="shared" si="22"/>
        <v>141000</v>
      </c>
      <c r="U77" s="149">
        <f t="shared" si="17"/>
        <v>109.23076923076923</v>
      </c>
      <c r="V77" s="149">
        <f t="shared" si="18"/>
        <v>102.11267605633803</v>
      </c>
      <c r="W77" s="149">
        <f t="shared" si="19"/>
        <v>90.3448275862069</v>
      </c>
    </row>
    <row r="78" spans="1:23" ht="12.75">
      <c r="A78" s="65" t="s">
        <v>431</v>
      </c>
      <c r="E78" s="1">
        <v>4</v>
      </c>
      <c r="I78" s="1">
        <v>112</v>
      </c>
      <c r="J78" s="25">
        <v>3221</v>
      </c>
      <c r="K78" s="25" t="s">
        <v>222</v>
      </c>
      <c r="L78" s="25"/>
      <c r="M78" s="26">
        <v>33295</v>
      </c>
      <c r="N78" s="26">
        <v>23313</v>
      </c>
      <c r="O78" s="30">
        <v>30000</v>
      </c>
      <c r="P78" s="30">
        <v>45000</v>
      </c>
      <c r="Q78" s="151">
        <v>35000</v>
      </c>
      <c r="R78" s="110">
        <v>36000</v>
      </c>
      <c r="S78" s="150">
        <v>36000</v>
      </c>
      <c r="T78" s="30">
        <v>36000</v>
      </c>
      <c r="U78" s="149">
        <f t="shared" si="17"/>
        <v>150</v>
      </c>
      <c r="V78" s="149">
        <f t="shared" si="18"/>
        <v>77.77777777777779</v>
      </c>
      <c r="W78" s="149">
        <f t="shared" si="19"/>
        <v>102.85714285714285</v>
      </c>
    </row>
    <row r="79" spans="1:23" ht="12.75">
      <c r="A79" s="65" t="s">
        <v>431</v>
      </c>
      <c r="E79" s="1">
        <v>4</v>
      </c>
      <c r="I79" s="1">
        <v>112</v>
      </c>
      <c r="J79" s="25">
        <v>3223</v>
      </c>
      <c r="K79" s="32" t="s">
        <v>223</v>
      </c>
      <c r="L79" s="31"/>
      <c r="M79" s="26">
        <v>66119</v>
      </c>
      <c r="N79" s="26">
        <v>58596</v>
      </c>
      <c r="O79" s="30">
        <v>90000</v>
      </c>
      <c r="P79" s="30">
        <v>90000</v>
      </c>
      <c r="Q79" s="151">
        <v>100000</v>
      </c>
      <c r="R79" s="110">
        <v>90000</v>
      </c>
      <c r="S79" s="150">
        <v>100000</v>
      </c>
      <c r="T79" s="30">
        <v>100000</v>
      </c>
      <c r="U79" s="149">
        <f t="shared" si="17"/>
        <v>100</v>
      </c>
      <c r="V79" s="149">
        <f t="shared" si="18"/>
        <v>111.11111111111111</v>
      </c>
      <c r="W79" s="149">
        <f t="shared" si="19"/>
        <v>90</v>
      </c>
    </row>
    <row r="80" spans="1:23" ht="12.75">
      <c r="A80" s="65" t="s">
        <v>431</v>
      </c>
      <c r="E80" s="1">
        <v>4</v>
      </c>
      <c r="I80" s="1">
        <v>112</v>
      </c>
      <c r="J80" s="25">
        <v>3225</v>
      </c>
      <c r="K80" s="25" t="s">
        <v>224</v>
      </c>
      <c r="L80" s="25"/>
      <c r="M80" s="26">
        <v>5108</v>
      </c>
      <c r="N80" s="26">
        <v>20948</v>
      </c>
      <c r="O80" s="30">
        <v>10000</v>
      </c>
      <c r="P80" s="30">
        <v>7000</v>
      </c>
      <c r="Q80" s="151">
        <v>10000</v>
      </c>
      <c r="R80" s="110">
        <v>5000</v>
      </c>
      <c r="S80" s="150">
        <v>10000</v>
      </c>
      <c r="T80" s="30">
        <v>5000</v>
      </c>
      <c r="U80" s="149">
        <f t="shared" si="17"/>
        <v>70</v>
      </c>
      <c r="V80" s="149">
        <f t="shared" si="18"/>
        <v>142.85714285714286</v>
      </c>
      <c r="W80" s="149">
        <f t="shared" si="19"/>
        <v>50</v>
      </c>
    </row>
    <row r="81" spans="1:23" ht="12.75">
      <c r="A81" s="65" t="s">
        <v>431</v>
      </c>
      <c r="I81" s="1">
        <v>112</v>
      </c>
      <c r="J81" s="69">
        <v>323</v>
      </c>
      <c r="K81" s="69" t="s">
        <v>44</v>
      </c>
      <c r="L81" s="69"/>
      <c r="M81" s="86">
        <f>M82+M83+M84+M85+M86+M90+M91+M92+M93+M98+M99</f>
        <v>235923</v>
      </c>
      <c r="N81" s="86">
        <f>N82+N83+N84+N85+N86+N90+N91+N92+N93+N98+N99+N95</f>
        <v>242623</v>
      </c>
      <c r="O81" s="85">
        <f>O82+O83+O84+O85+O86+O90+O91+O92+O93+O98+O99+O95</f>
        <v>306500</v>
      </c>
      <c r="P81" s="85">
        <f>P82+P83+P84+P85+P86+P90+P91+P92+P93+P98+P99+P95+P87+P88+P89+P94+P96+P97+P100</f>
        <v>343816</v>
      </c>
      <c r="Q81" s="85">
        <f>Q82+Q83+Q84+Q85+Q86+Q90+Q91+Q92+Q93+Q98+Q99+Q95+Q87+Q88+Q89+Q94+Q96+Q97+Q100</f>
        <v>339000</v>
      </c>
      <c r="R81" s="110">
        <f>R82+R83+R84+R85+R86+R90+R91+R92+R93+R98+R99+R95+R87+R88+R89+R94+R96+R97</f>
        <v>228600</v>
      </c>
      <c r="S81" s="148">
        <f>S82+S83+S84+S85+S86+S90+S91+S92+S93+S98+S99+S95+S87+S88+S89+S94+S96+S97</f>
        <v>258400</v>
      </c>
      <c r="T81" s="85">
        <f>T82+T83+T84+T85+T86+T90+T91+T92+T93+T98+T99+T95+T87+T88+T89+T94+T96+T97</f>
        <v>255400</v>
      </c>
      <c r="U81" s="149">
        <f t="shared" si="17"/>
        <v>112.17487765089722</v>
      </c>
      <c r="V81" s="149">
        <f t="shared" si="18"/>
        <v>98.59925076203551</v>
      </c>
      <c r="W81" s="149">
        <f t="shared" si="19"/>
        <v>67.43362831858407</v>
      </c>
    </row>
    <row r="82" spans="1:23" ht="12.75">
      <c r="A82" s="65" t="s">
        <v>431</v>
      </c>
      <c r="C82" s="1">
        <v>2</v>
      </c>
      <c r="D82" s="1">
        <v>3</v>
      </c>
      <c r="E82" s="1">
        <v>4</v>
      </c>
      <c r="I82" s="1">
        <v>112</v>
      </c>
      <c r="J82" s="25">
        <v>3231</v>
      </c>
      <c r="K82" s="25" t="s">
        <v>226</v>
      </c>
      <c r="L82" s="69"/>
      <c r="M82" s="26">
        <v>56529</v>
      </c>
      <c r="N82" s="26">
        <v>52676</v>
      </c>
      <c r="O82" s="30">
        <v>50000</v>
      </c>
      <c r="P82" s="30">
        <v>65000</v>
      </c>
      <c r="Q82" s="151">
        <v>52000</v>
      </c>
      <c r="R82" s="110">
        <v>52000</v>
      </c>
      <c r="S82" s="150">
        <v>52000</v>
      </c>
      <c r="T82" s="30">
        <v>52000</v>
      </c>
      <c r="U82" s="149">
        <f t="shared" si="17"/>
        <v>130</v>
      </c>
      <c r="V82" s="149">
        <f t="shared" si="18"/>
        <v>80</v>
      </c>
      <c r="W82" s="149">
        <f t="shared" si="19"/>
        <v>100</v>
      </c>
    </row>
    <row r="83" spans="1:23" ht="12.75">
      <c r="A83" s="65" t="s">
        <v>431</v>
      </c>
      <c r="C83" s="1">
        <v>2</v>
      </c>
      <c r="D83" s="1">
        <v>3</v>
      </c>
      <c r="E83" s="1">
        <v>4</v>
      </c>
      <c r="I83" s="1">
        <v>112</v>
      </c>
      <c r="J83" s="25">
        <v>3232</v>
      </c>
      <c r="K83" s="25" t="s">
        <v>227</v>
      </c>
      <c r="L83" s="69"/>
      <c r="M83" s="26">
        <v>12606</v>
      </c>
      <c r="N83" s="26">
        <v>6444</v>
      </c>
      <c r="O83" s="30">
        <v>5000</v>
      </c>
      <c r="P83" s="30">
        <v>4000</v>
      </c>
      <c r="Q83" s="151">
        <v>10000</v>
      </c>
      <c r="R83" s="110">
        <v>3200</v>
      </c>
      <c r="S83" s="150">
        <v>3200</v>
      </c>
      <c r="T83" s="30">
        <v>3200</v>
      </c>
      <c r="U83" s="149">
        <f t="shared" si="17"/>
        <v>80</v>
      </c>
      <c r="V83" s="149">
        <f t="shared" si="18"/>
        <v>250</v>
      </c>
      <c r="W83" s="149">
        <f t="shared" si="19"/>
        <v>32</v>
      </c>
    </row>
    <row r="84" spans="1:23" ht="12.75">
      <c r="A84" s="65" t="s">
        <v>431</v>
      </c>
      <c r="C84" s="1">
        <v>2</v>
      </c>
      <c r="D84" s="1">
        <v>3</v>
      </c>
      <c r="E84" s="1">
        <v>4</v>
      </c>
      <c r="I84" s="1">
        <v>112</v>
      </c>
      <c r="J84" s="25">
        <v>3232</v>
      </c>
      <c r="K84" s="25" t="s">
        <v>379</v>
      </c>
      <c r="L84" s="69"/>
      <c r="M84" s="26">
        <v>12876</v>
      </c>
      <c r="N84" s="26">
        <v>4171</v>
      </c>
      <c r="O84" s="30">
        <v>10000</v>
      </c>
      <c r="P84" s="30">
        <v>12000</v>
      </c>
      <c r="Q84" s="151">
        <v>10000</v>
      </c>
      <c r="R84" s="110">
        <v>6000</v>
      </c>
      <c r="S84" s="150">
        <v>9600</v>
      </c>
      <c r="T84" s="30">
        <v>9600</v>
      </c>
      <c r="U84" s="149">
        <f t="shared" si="17"/>
        <v>120</v>
      </c>
      <c r="V84" s="149">
        <f t="shared" si="18"/>
        <v>83.33333333333334</v>
      </c>
      <c r="W84" s="149">
        <f t="shared" si="19"/>
        <v>60</v>
      </c>
    </row>
    <row r="85" spans="1:23" ht="12.75">
      <c r="A85" s="65" t="s">
        <v>431</v>
      </c>
      <c r="C85" s="1">
        <v>2</v>
      </c>
      <c r="D85" s="1">
        <v>3</v>
      </c>
      <c r="E85" s="1">
        <v>4</v>
      </c>
      <c r="I85" s="1">
        <v>112</v>
      </c>
      <c r="J85" s="25">
        <v>3233</v>
      </c>
      <c r="K85" s="25" t="s">
        <v>213</v>
      </c>
      <c r="L85" s="69"/>
      <c r="M85" s="26">
        <v>39617</v>
      </c>
      <c r="N85" s="26">
        <v>34867</v>
      </c>
      <c r="O85" s="30">
        <v>30000</v>
      </c>
      <c r="P85" s="30">
        <v>40000</v>
      </c>
      <c r="Q85" s="151">
        <v>35000</v>
      </c>
      <c r="R85" s="110">
        <v>32000</v>
      </c>
      <c r="S85" s="150">
        <v>35000</v>
      </c>
      <c r="T85" s="30">
        <v>35000</v>
      </c>
      <c r="U85" s="149">
        <f t="shared" si="17"/>
        <v>133.33333333333331</v>
      </c>
      <c r="V85" s="149">
        <f t="shared" si="18"/>
        <v>87.5</v>
      </c>
      <c r="W85" s="149">
        <f t="shared" si="19"/>
        <v>91.42857142857143</v>
      </c>
    </row>
    <row r="86" spans="1:23" ht="12.75">
      <c r="A86" s="65" t="s">
        <v>431</v>
      </c>
      <c r="C86" s="1">
        <v>2</v>
      </c>
      <c r="D86" s="1">
        <v>3</v>
      </c>
      <c r="E86" s="1">
        <v>4</v>
      </c>
      <c r="I86" s="1">
        <v>112</v>
      </c>
      <c r="J86" s="25">
        <v>3234</v>
      </c>
      <c r="K86" s="32" t="s">
        <v>228</v>
      </c>
      <c r="L86" s="70"/>
      <c r="M86" s="26">
        <v>4742</v>
      </c>
      <c r="N86" s="26">
        <v>6361</v>
      </c>
      <c r="O86" s="30">
        <v>6500</v>
      </c>
      <c r="P86" s="30">
        <v>11000</v>
      </c>
      <c r="Q86" s="151">
        <v>30000</v>
      </c>
      <c r="R86" s="110">
        <v>8800</v>
      </c>
      <c r="S86" s="150">
        <v>10000</v>
      </c>
      <c r="T86" s="30">
        <v>10000</v>
      </c>
      <c r="U86" s="149">
        <f t="shared" si="17"/>
        <v>169.23076923076923</v>
      </c>
      <c r="V86" s="149">
        <f t="shared" si="18"/>
        <v>272.7272727272727</v>
      </c>
      <c r="W86" s="149">
        <f t="shared" si="19"/>
        <v>29.333333333333332</v>
      </c>
    </row>
    <row r="87" spans="1:23" ht="12.75">
      <c r="A87" s="65" t="s">
        <v>431</v>
      </c>
      <c r="E87" s="1">
        <v>4</v>
      </c>
      <c r="I87" s="1">
        <v>112</v>
      </c>
      <c r="J87" s="25">
        <v>3234</v>
      </c>
      <c r="K87" s="32" t="s">
        <v>499</v>
      </c>
      <c r="L87" s="70"/>
      <c r="M87" s="26"/>
      <c r="N87" s="26">
        <v>0</v>
      </c>
      <c r="O87" s="30">
        <v>0</v>
      </c>
      <c r="P87" s="30">
        <v>25049</v>
      </c>
      <c r="Q87" s="151">
        <v>0</v>
      </c>
      <c r="R87" s="110">
        <v>0</v>
      </c>
      <c r="S87" s="150">
        <v>0</v>
      </c>
      <c r="T87" s="30">
        <v>0</v>
      </c>
      <c r="U87" s="149" t="e">
        <f t="shared" si="17"/>
        <v>#DIV/0!</v>
      </c>
      <c r="V87" s="149">
        <f t="shared" si="18"/>
        <v>0</v>
      </c>
      <c r="W87" s="149" t="e">
        <f t="shared" si="19"/>
        <v>#DIV/0!</v>
      </c>
    </row>
    <row r="88" spans="1:23" ht="12.75">
      <c r="A88" s="65" t="s">
        <v>431</v>
      </c>
      <c r="C88" s="1">
        <v>2</v>
      </c>
      <c r="I88" s="1">
        <v>112</v>
      </c>
      <c r="J88" s="25">
        <v>3236</v>
      </c>
      <c r="K88" s="32" t="s">
        <v>500</v>
      </c>
      <c r="L88" s="70"/>
      <c r="M88" s="26"/>
      <c r="N88" s="26">
        <v>0</v>
      </c>
      <c r="O88" s="30">
        <v>0</v>
      </c>
      <c r="P88" s="30">
        <v>3567</v>
      </c>
      <c r="Q88" s="151">
        <v>0</v>
      </c>
      <c r="R88" s="110">
        <v>3000</v>
      </c>
      <c r="S88" s="150">
        <v>0</v>
      </c>
      <c r="T88" s="30">
        <v>0</v>
      </c>
      <c r="U88" s="149" t="e">
        <f t="shared" si="17"/>
        <v>#DIV/0!</v>
      </c>
      <c r="V88" s="149">
        <f t="shared" si="18"/>
        <v>0</v>
      </c>
      <c r="W88" s="149" t="e">
        <f t="shared" si="19"/>
        <v>#DIV/0!</v>
      </c>
    </row>
    <row r="89" spans="1:23" ht="12.75">
      <c r="A89" s="65" t="s">
        <v>431</v>
      </c>
      <c r="C89" s="1">
        <v>2</v>
      </c>
      <c r="D89" s="1">
        <v>3</v>
      </c>
      <c r="I89" s="1">
        <v>112</v>
      </c>
      <c r="J89" s="25">
        <v>3236</v>
      </c>
      <c r="K89" s="32" t="s">
        <v>501</v>
      </c>
      <c r="L89" s="70"/>
      <c r="M89" s="26"/>
      <c r="N89" s="26">
        <v>0</v>
      </c>
      <c r="O89" s="30">
        <v>0</v>
      </c>
      <c r="P89" s="30">
        <v>8000</v>
      </c>
      <c r="Q89" s="151">
        <v>0</v>
      </c>
      <c r="R89" s="110">
        <v>0</v>
      </c>
      <c r="S89" s="150">
        <v>5000</v>
      </c>
      <c r="T89" s="30">
        <v>0</v>
      </c>
      <c r="U89" s="149" t="e">
        <f t="shared" si="17"/>
        <v>#DIV/0!</v>
      </c>
      <c r="V89" s="149">
        <f t="shared" si="18"/>
        <v>0</v>
      </c>
      <c r="W89" s="149" t="e">
        <f t="shared" si="19"/>
        <v>#DIV/0!</v>
      </c>
    </row>
    <row r="90" spans="1:23" ht="12.75">
      <c r="A90" s="65" t="s">
        <v>431</v>
      </c>
      <c r="C90" s="1">
        <v>2</v>
      </c>
      <c r="D90" s="1">
        <v>3</v>
      </c>
      <c r="E90" s="1">
        <v>4</v>
      </c>
      <c r="I90" s="1">
        <v>112</v>
      </c>
      <c r="J90" s="25">
        <v>3237</v>
      </c>
      <c r="K90" s="32" t="s">
        <v>229</v>
      </c>
      <c r="L90" s="70"/>
      <c r="M90" s="26">
        <v>44737</v>
      </c>
      <c r="N90" s="26">
        <v>58503</v>
      </c>
      <c r="O90" s="30">
        <v>100000</v>
      </c>
      <c r="P90" s="30">
        <v>11000</v>
      </c>
      <c r="Q90" s="151">
        <v>100000</v>
      </c>
      <c r="R90" s="110">
        <v>10000</v>
      </c>
      <c r="S90" s="150">
        <v>10000</v>
      </c>
      <c r="T90" s="30">
        <v>10000</v>
      </c>
      <c r="U90" s="149">
        <f t="shared" si="17"/>
        <v>11</v>
      </c>
      <c r="V90" s="149">
        <f t="shared" si="18"/>
        <v>909.0909090909091</v>
      </c>
      <c r="W90" s="149">
        <f t="shared" si="19"/>
        <v>10</v>
      </c>
    </row>
    <row r="91" spans="1:23" ht="12.75">
      <c r="A91" s="65" t="s">
        <v>431</v>
      </c>
      <c r="C91" s="1">
        <v>2</v>
      </c>
      <c r="D91" s="1">
        <v>3</v>
      </c>
      <c r="E91" s="1">
        <v>4</v>
      </c>
      <c r="I91" s="1">
        <v>112</v>
      </c>
      <c r="J91" s="25">
        <v>3237</v>
      </c>
      <c r="K91" s="25" t="s">
        <v>230</v>
      </c>
      <c r="L91" s="69"/>
      <c r="M91" s="26">
        <v>24401</v>
      </c>
      <c r="N91" s="26">
        <v>34986</v>
      </c>
      <c r="O91" s="30">
        <v>50000</v>
      </c>
      <c r="P91" s="30">
        <v>31000</v>
      </c>
      <c r="Q91" s="151">
        <v>60000</v>
      </c>
      <c r="R91" s="110">
        <v>25000</v>
      </c>
      <c r="S91" s="150">
        <v>25000</v>
      </c>
      <c r="T91" s="30">
        <v>25000</v>
      </c>
      <c r="U91" s="149">
        <f t="shared" si="17"/>
        <v>62</v>
      </c>
      <c r="V91" s="149">
        <f t="shared" si="18"/>
        <v>193.5483870967742</v>
      </c>
      <c r="W91" s="149">
        <f t="shared" si="19"/>
        <v>41.66666666666667</v>
      </c>
    </row>
    <row r="92" spans="1:23" ht="12.75">
      <c r="A92" s="65" t="s">
        <v>431</v>
      </c>
      <c r="C92" s="1">
        <v>2</v>
      </c>
      <c r="D92" s="1">
        <v>3</v>
      </c>
      <c r="E92" s="1">
        <v>4</v>
      </c>
      <c r="I92" s="1">
        <v>112</v>
      </c>
      <c r="J92" s="25">
        <v>3237</v>
      </c>
      <c r="K92" s="25" t="s">
        <v>317</v>
      </c>
      <c r="L92" s="69"/>
      <c r="M92" s="26">
        <v>11570</v>
      </c>
      <c r="N92" s="26">
        <v>1920</v>
      </c>
      <c r="O92" s="30">
        <v>5000</v>
      </c>
      <c r="P92" s="30">
        <v>5500</v>
      </c>
      <c r="Q92" s="151">
        <v>10000</v>
      </c>
      <c r="R92" s="110">
        <v>5000</v>
      </c>
      <c r="S92" s="150">
        <v>5000</v>
      </c>
      <c r="T92" s="30">
        <v>5000</v>
      </c>
      <c r="U92" s="149">
        <f t="shared" si="17"/>
        <v>110.00000000000001</v>
      </c>
      <c r="V92" s="149">
        <f t="shared" si="18"/>
        <v>181.8181818181818</v>
      </c>
      <c r="W92" s="149">
        <f t="shared" si="19"/>
        <v>50</v>
      </c>
    </row>
    <row r="93" spans="1:23" ht="12.75">
      <c r="A93" s="65" t="s">
        <v>431</v>
      </c>
      <c r="C93" s="1">
        <v>2</v>
      </c>
      <c r="D93" s="1">
        <v>3</v>
      </c>
      <c r="E93" s="1">
        <v>4</v>
      </c>
      <c r="I93" s="1">
        <v>112</v>
      </c>
      <c r="J93" s="25">
        <v>3237</v>
      </c>
      <c r="K93" s="25" t="s">
        <v>342</v>
      </c>
      <c r="L93" s="69"/>
      <c r="M93" s="26">
        <v>4124</v>
      </c>
      <c r="N93" s="26">
        <v>6640</v>
      </c>
      <c r="O93" s="30">
        <v>10000</v>
      </c>
      <c r="P93" s="30">
        <v>10000</v>
      </c>
      <c r="Q93" s="151">
        <v>15000</v>
      </c>
      <c r="R93" s="110">
        <v>10000</v>
      </c>
      <c r="S93" s="150">
        <v>10000</v>
      </c>
      <c r="T93" s="30">
        <v>10000</v>
      </c>
      <c r="U93" s="149">
        <f t="shared" si="17"/>
        <v>100</v>
      </c>
      <c r="V93" s="149">
        <f t="shared" si="18"/>
        <v>150</v>
      </c>
      <c r="W93" s="149">
        <f t="shared" si="19"/>
        <v>66.66666666666666</v>
      </c>
    </row>
    <row r="94" spans="1:23" ht="12.75">
      <c r="A94" s="65" t="s">
        <v>431</v>
      </c>
      <c r="C94" s="1">
        <v>2</v>
      </c>
      <c r="I94" s="1">
        <v>112</v>
      </c>
      <c r="J94" s="25">
        <v>3237</v>
      </c>
      <c r="K94" s="25" t="s">
        <v>502</v>
      </c>
      <c r="L94" s="70"/>
      <c r="M94" s="26"/>
      <c r="N94" s="26">
        <v>0</v>
      </c>
      <c r="O94" s="30">
        <v>0</v>
      </c>
      <c r="P94" s="30">
        <v>2200</v>
      </c>
      <c r="Q94" s="151">
        <v>0</v>
      </c>
      <c r="R94" s="110">
        <v>3700</v>
      </c>
      <c r="S94" s="150">
        <v>3700</v>
      </c>
      <c r="T94" s="30">
        <v>3700</v>
      </c>
      <c r="U94" s="149" t="e">
        <f t="shared" si="17"/>
        <v>#DIV/0!</v>
      </c>
      <c r="V94" s="149">
        <f t="shared" si="18"/>
        <v>0</v>
      </c>
      <c r="W94" s="149" t="e">
        <f t="shared" si="19"/>
        <v>#DIV/0!</v>
      </c>
    </row>
    <row r="95" spans="1:23" ht="12.75">
      <c r="A95" s="65" t="s">
        <v>431</v>
      </c>
      <c r="D95" s="1">
        <v>3</v>
      </c>
      <c r="E95" s="1">
        <v>4</v>
      </c>
      <c r="I95" s="1">
        <v>112</v>
      </c>
      <c r="J95" s="25">
        <v>3237</v>
      </c>
      <c r="K95" s="25" t="s">
        <v>231</v>
      </c>
      <c r="L95" s="70"/>
      <c r="M95" s="26"/>
      <c r="N95" s="26">
        <v>22908</v>
      </c>
      <c r="O95" s="30">
        <v>20000</v>
      </c>
      <c r="P95" s="30">
        <v>15000</v>
      </c>
      <c r="Q95" s="151">
        <v>0</v>
      </c>
      <c r="R95" s="110">
        <v>15000</v>
      </c>
      <c r="S95" s="150">
        <v>15000</v>
      </c>
      <c r="T95" s="30">
        <v>15000</v>
      </c>
      <c r="U95" s="149">
        <f t="shared" si="17"/>
        <v>75</v>
      </c>
      <c r="V95" s="149">
        <f t="shared" si="18"/>
        <v>0</v>
      </c>
      <c r="W95" s="149"/>
    </row>
    <row r="96" spans="1:23" ht="12.75">
      <c r="A96" s="65" t="s">
        <v>431</v>
      </c>
      <c r="C96" s="1">
        <v>2</v>
      </c>
      <c r="I96" s="1">
        <v>112</v>
      </c>
      <c r="J96" s="25">
        <v>3237</v>
      </c>
      <c r="K96" s="25" t="s">
        <v>503</v>
      </c>
      <c r="L96" s="70"/>
      <c r="M96" s="26"/>
      <c r="N96" s="26">
        <v>0</v>
      </c>
      <c r="O96" s="30">
        <v>0</v>
      </c>
      <c r="P96" s="30">
        <v>10000</v>
      </c>
      <c r="Q96" s="151">
        <v>0</v>
      </c>
      <c r="R96" s="110">
        <v>10000</v>
      </c>
      <c r="S96" s="150">
        <v>10000</v>
      </c>
      <c r="T96" s="30">
        <v>10000</v>
      </c>
      <c r="U96" s="149" t="e">
        <f t="shared" si="17"/>
        <v>#DIV/0!</v>
      </c>
      <c r="V96" s="149">
        <f t="shared" si="18"/>
        <v>0</v>
      </c>
      <c r="W96" s="149"/>
    </row>
    <row r="97" spans="1:23" ht="12.75">
      <c r="A97" s="65" t="s">
        <v>431</v>
      </c>
      <c r="E97" s="1">
        <v>4</v>
      </c>
      <c r="I97" s="1">
        <v>112</v>
      </c>
      <c r="J97" s="25">
        <v>3237</v>
      </c>
      <c r="K97" s="32" t="s">
        <v>504</v>
      </c>
      <c r="L97" s="70"/>
      <c r="M97" s="26"/>
      <c r="N97" s="26">
        <v>0</v>
      </c>
      <c r="O97" s="30">
        <v>0</v>
      </c>
      <c r="P97" s="30">
        <v>65000</v>
      </c>
      <c r="Q97" s="151">
        <v>0</v>
      </c>
      <c r="R97" s="110">
        <v>30000</v>
      </c>
      <c r="S97" s="150">
        <v>50000</v>
      </c>
      <c r="T97" s="30">
        <v>52000</v>
      </c>
      <c r="U97" s="149" t="e">
        <f t="shared" si="17"/>
        <v>#DIV/0!</v>
      </c>
      <c r="V97" s="149">
        <f t="shared" si="18"/>
        <v>0</v>
      </c>
      <c r="W97" s="149"/>
    </row>
    <row r="98" spans="1:23" ht="12.75">
      <c r="A98" s="65" t="s">
        <v>431</v>
      </c>
      <c r="C98" s="1">
        <v>2</v>
      </c>
      <c r="D98" s="1">
        <v>3</v>
      </c>
      <c r="E98" s="1">
        <v>4</v>
      </c>
      <c r="I98" s="1">
        <v>112</v>
      </c>
      <c r="J98" s="25">
        <v>3238</v>
      </c>
      <c r="K98" s="32" t="s">
        <v>232</v>
      </c>
      <c r="L98" s="70"/>
      <c r="M98" s="26">
        <v>8587</v>
      </c>
      <c r="N98" s="26">
        <v>10819</v>
      </c>
      <c r="O98" s="30">
        <v>10000</v>
      </c>
      <c r="P98" s="30">
        <v>15500</v>
      </c>
      <c r="Q98" s="151">
        <v>7000</v>
      </c>
      <c r="R98" s="110">
        <v>12500</v>
      </c>
      <c r="S98" s="150">
        <v>12500</v>
      </c>
      <c r="T98" s="30">
        <v>12500</v>
      </c>
      <c r="U98" s="149">
        <f t="shared" si="17"/>
        <v>155</v>
      </c>
      <c r="V98" s="149">
        <f t="shared" si="18"/>
        <v>45.16129032258064</v>
      </c>
      <c r="W98" s="149">
        <f t="shared" si="19"/>
        <v>178.57142857142858</v>
      </c>
    </row>
    <row r="99" spans="1:23" ht="12.75">
      <c r="A99" s="65" t="s">
        <v>431</v>
      </c>
      <c r="C99" s="1">
        <v>2</v>
      </c>
      <c r="D99" s="1">
        <v>3</v>
      </c>
      <c r="E99" s="1">
        <v>4</v>
      </c>
      <c r="I99" s="1">
        <v>112</v>
      </c>
      <c r="J99" s="25">
        <v>3239</v>
      </c>
      <c r="K99" s="32" t="s">
        <v>233</v>
      </c>
      <c r="L99" s="70"/>
      <c r="M99" s="26">
        <v>16134</v>
      </c>
      <c r="N99" s="26">
        <v>2328</v>
      </c>
      <c r="O99" s="30">
        <v>10000</v>
      </c>
      <c r="P99" s="30">
        <v>3000</v>
      </c>
      <c r="Q99" s="151">
        <v>10000</v>
      </c>
      <c r="R99" s="110">
        <v>2400</v>
      </c>
      <c r="S99" s="150">
        <v>2400</v>
      </c>
      <c r="T99" s="30">
        <v>2400</v>
      </c>
      <c r="U99" s="149">
        <f t="shared" si="17"/>
        <v>30</v>
      </c>
      <c r="V99" s="149">
        <f t="shared" si="18"/>
        <v>333.33333333333337</v>
      </c>
      <c r="W99" s="149">
        <f t="shared" si="19"/>
        <v>24</v>
      </c>
    </row>
    <row r="100" spans="1:23" ht="12.75">
      <c r="A100" s="65" t="s">
        <v>431</v>
      </c>
      <c r="I100" s="1">
        <v>112</v>
      </c>
      <c r="J100" s="69">
        <v>324</v>
      </c>
      <c r="K100" s="193" t="s">
        <v>536</v>
      </c>
      <c r="L100" s="70"/>
      <c r="M100" s="195"/>
      <c r="N100" s="27">
        <f aca="true" t="shared" si="23" ref="N100:T100">N101+N102</f>
        <v>0</v>
      </c>
      <c r="O100" s="27">
        <f t="shared" si="23"/>
        <v>0</v>
      </c>
      <c r="P100" s="27">
        <f t="shared" si="23"/>
        <v>7000</v>
      </c>
      <c r="Q100" s="27">
        <f t="shared" si="23"/>
        <v>0</v>
      </c>
      <c r="R100" s="106">
        <f t="shared" si="23"/>
        <v>8500</v>
      </c>
      <c r="S100" s="312">
        <f t="shared" si="23"/>
        <v>8500</v>
      </c>
      <c r="T100" s="27">
        <f t="shared" si="23"/>
        <v>8500</v>
      </c>
      <c r="U100" s="149"/>
      <c r="V100" s="149"/>
      <c r="W100" s="149"/>
    </row>
    <row r="101" spans="1:23" ht="12.75">
      <c r="A101" s="65" t="s">
        <v>431</v>
      </c>
      <c r="E101" s="1">
        <v>4</v>
      </c>
      <c r="I101" s="1">
        <v>112</v>
      </c>
      <c r="J101" s="25">
        <v>32411</v>
      </c>
      <c r="K101" s="32" t="s">
        <v>537</v>
      </c>
      <c r="L101" s="70"/>
      <c r="M101" s="26"/>
      <c r="N101" s="26">
        <v>0</v>
      </c>
      <c r="O101" s="30">
        <v>0</v>
      </c>
      <c r="P101" s="30">
        <v>2000</v>
      </c>
      <c r="Q101" s="151">
        <v>0</v>
      </c>
      <c r="R101" s="110">
        <v>2000</v>
      </c>
      <c r="S101" s="150">
        <v>2000</v>
      </c>
      <c r="T101" s="30">
        <v>2000</v>
      </c>
      <c r="U101" s="149"/>
      <c r="V101" s="149"/>
      <c r="W101" s="149"/>
    </row>
    <row r="102" spans="1:23" ht="12.75">
      <c r="A102" s="65" t="s">
        <v>431</v>
      </c>
      <c r="E102" s="1">
        <v>4</v>
      </c>
      <c r="I102" s="1">
        <v>112</v>
      </c>
      <c r="J102" s="25">
        <v>32412</v>
      </c>
      <c r="K102" s="32" t="s">
        <v>538</v>
      </c>
      <c r="L102" s="70"/>
      <c r="M102" s="26"/>
      <c r="N102" s="26">
        <v>0</v>
      </c>
      <c r="O102" s="30">
        <v>0</v>
      </c>
      <c r="P102" s="30">
        <v>5000</v>
      </c>
      <c r="Q102" s="151">
        <v>0</v>
      </c>
      <c r="R102" s="110">
        <v>6500</v>
      </c>
      <c r="S102" s="150">
        <v>6500</v>
      </c>
      <c r="T102" s="30">
        <v>6500</v>
      </c>
      <c r="U102" s="149"/>
      <c r="V102" s="149"/>
      <c r="W102" s="149"/>
    </row>
    <row r="103" spans="1:23" ht="12.75">
      <c r="A103" s="65" t="s">
        <v>431</v>
      </c>
      <c r="I103" s="1">
        <v>112</v>
      </c>
      <c r="J103" s="69">
        <v>329</v>
      </c>
      <c r="K103" s="69" t="s">
        <v>108</v>
      </c>
      <c r="L103" s="69"/>
      <c r="M103" s="86">
        <f>M104+M105+M106+M108</f>
        <v>122806</v>
      </c>
      <c r="N103" s="86">
        <f>N104+N105+N106+N108</f>
        <v>46813</v>
      </c>
      <c r="O103" s="85">
        <f>O104+O105+O106+O108</f>
        <v>51500</v>
      </c>
      <c r="P103" s="85">
        <f>P104+P105+P106+P108+P107</f>
        <v>89425</v>
      </c>
      <c r="Q103" s="147">
        <f>Q104+Q105+Q106+Q108</f>
        <v>55000</v>
      </c>
      <c r="R103" s="110">
        <f>R104+R105+R106+R108+R107</f>
        <v>49500</v>
      </c>
      <c r="S103" s="148">
        <f>S104+S105+S106+S108+S107</f>
        <v>75500</v>
      </c>
      <c r="T103" s="85">
        <f>T104+T105+T106+T108+T107</f>
        <v>75500</v>
      </c>
      <c r="U103" s="149">
        <f t="shared" si="17"/>
        <v>173.64077669902912</v>
      </c>
      <c r="V103" s="149">
        <f t="shared" si="18"/>
        <v>61.50405367626502</v>
      </c>
      <c r="W103" s="149">
        <f t="shared" si="19"/>
        <v>90</v>
      </c>
    </row>
    <row r="104" spans="1:23" ht="12.75">
      <c r="A104" s="65" t="s">
        <v>431</v>
      </c>
      <c r="E104" s="1">
        <v>4</v>
      </c>
      <c r="I104" s="1">
        <v>112</v>
      </c>
      <c r="J104" s="25">
        <v>3292</v>
      </c>
      <c r="K104" s="32" t="s">
        <v>234</v>
      </c>
      <c r="L104" s="70"/>
      <c r="M104" s="26">
        <v>22582</v>
      </c>
      <c r="N104" s="26">
        <v>16515</v>
      </c>
      <c r="O104" s="30">
        <v>18000</v>
      </c>
      <c r="P104" s="30">
        <v>15925</v>
      </c>
      <c r="Q104" s="151">
        <v>16000</v>
      </c>
      <c r="R104" s="110">
        <v>16000</v>
      </c>
      <c r="S104" s="150">
        <v>16000</v>
      </c>
      <c r="T104" s="30">
        <v>16000</v>
      </c>
      <c r="U104" s="149">
        <f t="shared" si="17"/>
        <v>88.47222222222221</v>
      </c>
      <c r="V104" s="149">
        <f t="shared" si="18"/>
        <v>100.47095761381475</v>
      </c>
      <c r="W104" s="149">
        <f t="shared" si="19"/>
        <v>100</v>
      </c>
    </row>
    <row r="105" spans="1:23" ht="12.75">
      <c r="A105" s="65" t="s">
        <v>431</v>
      </c>
      <c r="E105" s="1">
        <v>4</v>
      </c>
      <c r="I105" s="1">
        <v>112</v>
      </c>
      <c r="J105" s="25">
        <v>3293</v>
      </c>
      <c r="K105" s="32" t="s">
        <v>215</v>
      </c>
      <c r="L105" s="70"/>
      <c r="M105" s="26">
        <v>60292</v>
      </c>
      <c r="N105" s="26">
        <v>24724</v>
      </c>
      <c r="O105" s="30">
        <v>30000</v>
      </c>
      <c r="P105" s="30">
        <v>50000</v>
      </c>
      <c r="Q105" s="151">
        <v>30000</v>
      </c>
      <c r="R105" s="110">
        <v>20000</v>
      </c>
      <c r="S105" s="150">
        <v>40000</v>
      </c>
      <c r="T105" s="30">
        <v>40000</v>
      </c>
      <c r="U105" s="149">
        <f t="shared" si="17"/>
        <v>166.66666666666669</v>
      </c>
      <c r="V105" s="149">
        <f t="shared" si="18"/>
        <v>60</v>
      </c>
      <c r="W105" s="149">
        <f t="shared" si="19"/>
        <v>66.66666666666666</v>
      </c>
    </row>
    <row r="106" spans="1:23" ht="12.75">
      <c r="A106" s="65" t="s">
        <v>431</v>
      </c>
      <c r="E106" s="1">
        <v>4</v>
      </c>
      <c r="I106" s="1">
        <v>112</v>
      </c>
      <c r="J106" s="25">
        <v>3294</v>
      </c>
      <c r="K106" s="32" t="s">
        <v>235</v>
      </c>
      <c r="L106" s="70"/>
      <c r="M106" s="26">
        <v>1649</v>
      </c>
      <c r="N106" s="26">
        <v>2600</v>
      </c>
      <c r="O106" s="30">
        <v>2500</v>
      </c>
      <c r="P106" s="30">
        <v>2500</v>
      </c>
      <c r="Q106" s="151">
        <v>2000</v>
      </c>
      <c r="R106" s="110">
        <v>2500</v>
      </c>
      <c r="S106" s="150">
        <v>2500</v>
      </c>
      <c r="T106" s="30">
        <v>2500</v>
      </c>
      <c r="U106" s="149">
        <f t="shared" si="17"/>
        <v>100</v>
      </c>
      <c r="V106" s="149">
        <f t="shared" si="18"/>
        <v>80</v>
      </c>
      <c r="W106" s="149">
        <f t="shared" si="19"/>
        <v>125</v>
      </c>
    </row>
    <row r="107" spans="1:23" ht="12.75">
      <c r="A107" s="65" t="s">
        <v>431</v>
      </c>
      <c r="C107" s="1">
        <v>2</v>
      </c>
      <c r="I107" s="1">
        <v>112</v>
      </c>
      <c r="J107" s="25">
        <v>3295</v>
      </c>
      <c r="K107" s="32" t="s">
        <v>507</v>
      </c>
      <c r="L107" s="70"/>
      <c r="M107" s="26"/>
      <c r="N107" s="26">
        <v>0</v>
      </c>
      <c r="O107" s="30">
        <v>0</v>
      </c>
      <c r="P107" s="30">
        <v>20000</v>
      </c>
      <c r="Q107" s="151">
        <v>0</v>
      </c>
      <c r="R107" s="110">
        <v>10000</v>
      </c>
      <c r="S107" s="150">
        <v>16000</v>
      </c>
      <c r="T107" s="30">
        <v>16000</v>
      </c>
      <c r="U107" s="149" t="e">
        <f t="shared" si="17"/>
        <v>#DIV/0!</v>
      </c>
      <c r="V107" s="149">
        <f t="shared" si="18"/>
        <v>0</v>
      </c>
      <c r="W107" s="149" t="e">
        <f t="shared" si="19"/>
        <v>#DIV/0!</v>
      </c>
    </row>
    <row r="108" spans="1:23" ht="12.75">
      <c r="A108" s="65" t="s">
        <v>431</v>
      </c>
      <c r="E108" s="1">
        <v>4</v>
      </c>
      <c r="I108" s="1">
        <v>112</v>
      </c>
      <c r="J108" s="25">
        <v>3299</v>
      </c>
      <c r="K108" s="25" t="s">
        <v>108</v>
      </c>
      <c r="L108" s="69"/>
      <c r="M108" s="26">
        <v>38283</v>
      </c>
      <c r="N108" s="26">
        <v>2974</v>
      </c>
      <c r="O108" s="30">
        <v>1000</v>
      </c>
      <c r="P108" s="30">
        <v>1000</v>
      </c>
      <c r="Q108" s="151">
        <v>7000</v>
      </c>
      <c r="R108" s="110">
        <v>1000</v>
      </c>
      <c r="S108" s="150">
        <v>1000</v>
      </c>
      <c r="T108" s="30">
        <v>1000</v>
      </c>
      <c r="U108" s="149">
        <f t="shared" si="17"/>
        <v>100</v>
      </c>
      <c r="V108" s="149">
        <f t="shared" si="18"/>
        <v>700</v>
      </c>
      <c r="W108" s="149">
        <f t="shared" si="19"/>
        <v>14.285714285714285</v>
      </c>
    </row>
    <row r="109" spans="1:23" ht="12.75">
      <c r="A109" s="65" t="s">
        <v>431</v>
      </c>
      <c r="I109" s="1">
        <v>112</v>
      </c>
      <c r="J109" s="25">
        <v>34</v>
      </c>
      <c r="K109" s="32" t="s">
        <v>46</v>
      </c>
      <c r="L109" s="31"/>
      <c r="M109" s="26">
        <f>M110+M111</f>
        <v>22586</v>
      </c>
      <c r="N109" s="26">
        <f>N110+N111</f>
        <v>21520</v>
      </c>
      <c r="O109" s="30">
        <v>22000</v>
      </c>
      <c r="P109" s="30">
        <f>P110+P111</f>
        <v>34000</v>
      </c>
      <c r="Q109" s="151">
        <f>Q110+Q111</f>
        <v>19000</v>
      </c>
      <c r="R109" s="110">
        <f>R110+R111</f>
        <v>27000</v>
      </c>
      <c r="S109" s="150">
        <f>S110+S111</f>
        <v>31000</v>
      </c>
      <c r="T109" s="30">
        <f>T110+T111</f>
        <v>31000</v>
      </c>
      <c r="U109" s="149">
        <f t="shared" si="17"/>
        <v>154.54545454545453</v>
      </c>
      <c r="V109" s="149">
        <f t="shared" si="18"/>
        <v>55.88235294117647</v>
      </c>
      <c r="W109" s="149">
        <f t="shared" si="19"/>
        <v>142.10526315789474</v>
      </c>
    </row>
    <row r="110" spans="1:23" ht="12.75">
      <c r="A110" s="65" t="s">
        <v>431</v>
      </c>
      <c r="E110" s="1">
        <v>4</v>
      </c>
      <c r="I110" s="1">
        <v>112</v>
      </c>
      <c r="J110" s="25">
        <v>3431</v>
      </c>
      <c r="K110" s="25" t="s">
        <v>236</v>
      </c>
      <c r="L110" s="25"/>
      <c r="M110" s="26">
        <v>11538</v>
      </c>
      <c r="N110" s="26">
        <v>15284</v>
      </c>
      <c r="O110" s="30">
        <v>16000</v>
      </c>
      <c r="P110" s="30">
        <v>19000</v>
      </c>
      <c r="Q110" s="151">
        <v>13000</v>
      </c>
      <c r="R110" s="110">
        <v>19000</v>
      </c>
      <c r="S110" s="150">
        <v>19000</v>
      </c>
      <c r="T110" s="30">
        <v>19000</v>
      </c>
      <c r="U110" s="149">
        <f t="shared" si="17"/>
        <v>118.75</v>
      </c>
      <c r="V110" s="149">
        <f t="shared" si="18"/>
        <v>68.42105263157895</v>
      </c>
      <c r="W110" s="149">
        <f t="shared" si="19"/>
        <v>146.15384615384613</v>
      </c>
    </row>
    <row r="111" spans="1:23" ht="12.75">
      <c r="A111" s="65" t="s">
        <v>431</v>
      </c>
      <c r="E111" s="1">
        <v>4</v>
      </c>
      <c r="I111" s="1">
        <v>112</v>
      </c>
      <c r="J111" s="44">
        <v>3439</v>
      </c>
      <c r="K111" s="44" t="s">
        <v>48</v>
      </c>
      <c r="L111" s="44"/>
      <c r="M111" s="45">
        <v>11048</v>
      </c>
      <c r="N111" s="45">
        <v>6236</v>
      </c>
      <c r="O111" s="80">
        <v>6000</v>
      </c>
      <c r="P111" s="80">
        <v>15000</v>
      </c>
      <c r="Q111" s="171">
        <v>6000</v>
      </c>
      <c r="R111" s="273">
        <v>8000</v>
      </c>
      <c r="S111" s="172">
        <v>12000</v>
      </c>
      <c r="T111" s="80">
        <v>12000</v>
      </c>
      <c r="U111" s="196">
        <f t="shared" si="17"/>
        <v>250</v>
      </c>
      <c r="V111" s="196">
        <f t="shared" si="18"/>
        <v>40</v>
      </c>
      <c r="W111" s="196">
        <f t="shared" si="19"/>
        <v>133.33333333333331</v>
      </c>
    </row>
    <row r="112" spans="1:23" ht="12.75">
      <c r="A112" s="65" t="s">
        <v>431</v>
      </c>
      <c r="I112" s="1">
        <v>112</v>
      </c>
      <c r="J112" s="69">
        <v>381</v>
      </c>
      <c r="K112" s="69" t="s">
        <v>53</v>
      </c>
      <c r="L112" s="72"/>
      <c r="M112" s="86"/>
      <c r="N112" s="86">
        <f>N113+N114</f>
        <v>1255</v>
      </c>
      <c r="O112" s="86">
        <f>O113+O114</f>
        <v>0</v>
      </c>
      <c r="P112" s="86">
        <f>P113+P114+P115+P116</f>
        <v>4100</v>
      </c>
      <c r="Q112" s="86">
        <f>Q113+Q114</f>
        <v>0</v>
      </c>
      <c r="R112" s="110">
        <f>R113+R114</f>
        <v>0</v>
      </c>
      <c r="S112" s="85">
        <f>S113+S114</f>
        <v>0</v>
      </c>
      <c r="T112" s="85">
        <f>T113+T114</f>
        <v>0</v>
      </c>
      <c r="U112" s="149"/>
      <c r="V112" s="149"/>
      <c r="W112" s="149"/>
    </row>
    <row r="113" spans="1:23" ht="12.75">
      <c r="A113" s="65" t="s">
        <v>431</v>
      </c>
      <c r="C113" s="1">
        <v>2</v>
      </c>
      <c r="I113" s="1">
        <v>112</v>
      </c>
      <c r="J113" s="25">
        <v>3811</v>
      </c>
      <c r="K113" s="25" t="s">
        <v>386</v>
      </c>
      <c r="L113" s="25"/>
      <c r="M113" s="26"/>
      <c r="N113" s="26">
        <v>255</v>
      </c>
      <c r="O113" s="26">
        <v>0</v>
      </c>
      <c r="P113" s="26">
        <v>0</v>
      </c>
      <c r="Q113" s="26">
        <v>0</v>
      </c>
      <c r="R113" s="110">
        <v>0</v>
      </c>
      <c r="S113" s="30">
        <v>0</v>
      </c>
      <c r="T113" s="30">
        <v>0</v>
      </c>
      <c r="U113" s="149"/>
      <c r="V113" s="149"/>
      <c r="W113" s="149"/>
    </row>
    <row r="114" spans="1:23" ht="13.5" thickBot="1">
      <c r="A114" s="65" t="s">
        <v>431</v>
      </c>
      <c r="C114" s="1">
        <v>2</v>
      </c>
      <c r="I114" s="1">
        <v>112</v>
      </c>
      <c r="J114" s="25">
        <v>3811</v>
      </c>
      <c r="K114" s="25" t="s">
        <v>387</v>
      </c>
      <c r="L114" s="25"/>
      <c r="M114" s="26"/>
      <c r="N114" s="26">
        <v>1000</v>
      </c>
      <c r="O114" s="26">
        <v>0</v>
      </c>
      <c r="P114" s="26">
        <v>1000</v>
      </c>
      <c r="Q114" s="26">
        <v>0</v>
      </c>
      <c r="R114" s="110">
        <v>0</v>
      </c>
      <c r="S114" s="30">
        <v>0</v>
      </c>
      <c r="T114" s="30">
        <v>0</v>
      </c>
      <c r="U114" s="197"/>
      <c r="V114" s="197"/>
      <c r="W114" s="197"/>
    </row>
    <row r="115" spans="1:23" ht="12.75">
      <c r="A115" s="65" t="s">
        <v>431</v>
      </c>
      <c r="C115" s="1">
        <v>2</v>
      </c>
      <c r="I115" s="1">
        <v>112</v>
      </c>
      <c r="J115" s="25">
        <v>3811</v>
      </c>
      <c r="K115" s="25" t="s">
        <v>505</v>
      </c>
      <c r="L115" s="25"/>
      <c r="M115" s="26"/>
      <c r="N115" s="26">
        <v>0</v>
      </c>
      <c r="O115" s="26">
        <v>0</v>
      </c>
      <c r="P115" s="26">
        <v>2500</v>
      </c>
      <c r="Q115" s="26"/>
      <c r="R115" s="110">
        <v>0</v>
      </c>
      <c r="S115" s="30">
        <v>0</v>
      </c>
      <c r="T115" s="30">
        <v>0</v>
      </c>
      <c r="U115" s="198"/>
      <c r="V115" s="198"/>
      <c r="W115" s="198"/>
    </row>
    <row r="116" spans="1:23" ht="13.5" thickBot="1">
      <c r="A116" s="65" t="s">
        <v>431</v>
      </c>
      <c r="C116" s="1">
        <v>2</v>
      </c>
      <c r="I116" s="1">
        <v>112</v>
      </c>
      <c r="J116" s="100">
        <v>3811</v>
      </c>
      <c r="K116" s="100" t="s">
        <v>506</v>
      </c>
      <c r="L116" s="100"/>
      <c r="M116" s="101"/>
      <c r="N116" s="101">
        <v>0</v>
      </c>
      <c r="O116" s="101">
        <v>0</v>
      </c>
      <c r="P116" s="101">
        <v>600</v>
      </c>
      <c r="Q116" s="101"/>
      <c r="R116" s="287">
        <v>0</v>
      </c>
      <c r="S116" s="131">
        <v>0</v>
      </c>
      <c r="T116" s="131">
        <v>0</v>
      </c>
      <c r="U116" s="198"/>
      <c r="V116" s="198"/>
      <c r="W116" s="198"/>
    </row>
    <row r="117" spans="10:23" ht="12.75">
      <c r="J117" s="199"/>
      <c r="K117" s="199" t="s">
        <v>323</v>
      </c>
      <c r="L117" s="199"/>
      <c r="M117" s="200">
        <f aca="true" t="shared" si="24" ref="M117:R117">M61</f>
        <v>1456776</v>
      </c>
      <c r="N117" s="200">
        <f>N61</f>
        <v>1391816</v>
      </c>
      <c r="O117" s="200">
        <f t="shared" si="24"/>
        <v>1462000</v>
      </c>
      <c r="P117" s="200">
        <f t="shared" si="24"/>
        <v>1546227</v>
      </c>
      <c r="Q117" s="201">
        <f>Q61</f>
        <v>1921242</v>
      </c>
      <c r="R117" s="288">
        <f t="shared" si="24"/>
        <v>1339100</v>
      </c>
      <c r="S117" s="201">
        <f>S61</f>
        <v>1413900</v>
      </c>
      <c r="T117" s="200">
        <f>T61</f>
        <v>1405900</v>
      </c>
      <c r="U117" s="202"/>
      <c r="V117" s="202"/>
      <c r="W117" s="202"/>
    </row>
    <row r="118" spans="10:23" ht="12.75">
      <c r="J118" s="203"/>
      <c r="K118" s="203"/>
      <c r="L118" s="203"/>
      <c r="M118" s="204"/>
      <c r="N118" s="204"/>
      <c r="O118" s="204"/>
      <c r="P118" s="119"/>
      <c r="Q118" s="205"/>
      <c r="R118" s="289"/>
      <c r="S118" s="166"/>
      <c r="T118" s="119"/>
      <c r="U118" s="206"/>
      <c r="V118" s="206"/>
      <c r="W118" s="206"/>
    </row>
    <row r="119" spans="1:23" ht="12.75">
      <c r="A119" s="8" t="s">
        <v>432</v>
      </c>
      <c r="B119" s="8"/>
      <c r="C119" s="8"/>
      <c r="D119" s="8"/>
      <c r="E119" s="8"/>
      <c r="F119" s="8"/>
      <c r="G119" s="8"/>
      <c r="H119" s="8"/>
      <c r="I119" s="8">
        <v>112</v>
      </c>
      <c r="J119" s="8" t="s">
        <v>141</v>
      </c>
      <c r="K119" s="8" t="s">
        <v>284</v>
      </c>
      <c r="L119" s="8"/>
      <c r="M119" s="18"/>
      <c r="N119" s="18"/>
      <c r="O119" s="18"/>
      <c r="P119" s="18"/>
      <c r="Q119" s="163"/>
      <c r="R119" s="277"/>
      <c r="S119" s="163"/>
      <c r="T119" s="18"/>
      <c r="U119" s="164"/>
      <c r="V119" s="164"/>
      <c r="W119" s="164"/>
    </row>
    <row r="120" spans="1:23" ht="12.75">
      <c r="A120" s="65" t="s">
        <v>432</v>
      </c>
      <c r="I120" s="1">
        <v>112</v>
      </c>
      <c r="J120" s="72">
        <v>3</v>
      </c>
      <c r="K120" s="72" t="s">
        <v>9</v>
      </c>
      <c r="L120" s="72"/>
      <c r="M120" s="86">
        <f aca="true" t="shared" si="25" ref="M120:T120">M121</f>
        <v>52528</v>
      </c>
      <c r="N120" s="86">
        <f t="shared" si="25"/>
        <v>35910</v>
      </c>
      <c r="O120" s="85">
        <f t="shared" si="25"/>
        <v>3500</v>
      </c>
      <c r="P120" s="85">
        <f t="shared" si="25"/>
        <v>12500</v>
      </c>
      <c r="Q120" s="147">
        <f t="shared" si="25"/>
        <v>10000</v>
      </c>
      <c r="R120" s="272">
        <f t="shared" si="25"/>
        <v>10000</v>
      </c>
      <c r="S120" s="148">
        <f t="shared" si="25"/>
        <v>10000</v>
      </c>
      <c r="T120" s="85">
        <f t="shared" si="25"/>
        <v>10000</v>
      </c>
      <c r="U120" s="149">
        <f aca="true" t="shared" si="26" ref="U120:W124">P120/O120*100</f>
        <v>357.14285714285717</v>
      </c>
      <c r="V120" s="149">
        <f t="shared" si="26"/>
        <v>80</v>
      </c>
      <c r="W120" s="149">
        <f t="shared" si="26"/>
        <v>100</v>
      </c>
    </row>
    <row r="121" spans="1:23" ht="12.75">
      <c r="A121" s="65" t="s">
        <v>432</v>
      </c>
      <c r="I121" s="1">
        <v>112</v>
      </c>
      <c r="J121" s="25">
        <v>32</v>
      </c>
      <c r="K121" s="32" t="s">
        <v>41</v>
      </c>
      <c r="L121" s="31"/>
      <c r="M121" s="26">
        <f>M122+M124</f>
        <v>52528</v>
      </c>
      <c r="N121" s="26">
        <f>N122+N124</f>
        <v>35910</v>
      </c>
      <c r="O121" s="30">
        <f>O122+O124</f>
        <v>3500</v>
      </c>
      <c r="P121" s="30">
        <f>P122</f>
        <v>12500</v>
      </c>
      <c r="Q121" s="151">
        <f>Q122+Q124</f>
        <v>10000</v>
      </c>
      <c r="R121" s="272">
        <f>R122+R124+R123</f>
        <v>10000</v>
      </c>
      <c r="S121" s="150">
        <f>S122+S124+S123</f>
        <v>10000</v>
      </c>
      <c r="T121" s="30">
        <f>T122+T124+T123</f>
        <v>10000</v>
      </c>
      <c r="U121" s="149">
        <f t="shared" si="26"/>
        <v>357.14285714285717</v>
      </c>
      <c r="V121" s="149">
        <f t="shared" si="26"/>
        <v>80</v>
      </c>
      <c r="W121" s="149">
        <f t="shared" si="26"/>
        <v>100</v>
      </c>
    </row>
    <row r="122" spans="1:23" ht="12.75">
      <c r="A122" s="65" t="s">
        <v>432</v>
      </c>
      <c r="C122" s="1">
        <v>2</v>
      </c>
      <c r="D122" s="1">
        <v>3</v>
      </c>
      <c r="E122" s="1">
        <v>4</v>
      </c>
      <c r="I122" s="1">
        <v>112</v>
      </c>
      <c r="J122" s="71">
        <v>323</v>
      </c>
      <c r="K122" s="71" t="s">
        <v>44</v>
      </c>
      <c r="L122" s="71"/>
      <c r="M122" s="26">
        <v>52528</v>
      </c>
      <c r="N122" s="26">
        <v>35910</v>
      </c>
      <c r="O122" s="30">
        <v>3500</v>
      </c>
      <c r="P122" s="30">
        <f>P123</f>
        <v>12500</v>
      </c>
      <c r="Q122" s="151">
        <v>10000</v>
      </c>
      <c r="R122" s="110">
        <v>0</v>
      </c>
      <c r="S122" s="150">
        <v>0</v>
      </c>
      <c r="T122" s="30">
        <v>0</v>
      </c>
      <c r="U122" s="149">
        <f t="shared" si="26"/>
        <v>357.14285714285717</v>
      </c>
      <c r="V122" s="149">
        <f t="shared" si="26"/>
        <v>80</v>
      </c>
      <c r="W122" s="149">
        <f t="shared" si="26"/>
        <v>0</v>
      </c>
    </row>
    <row r="123" spans="1:23" ht="12.75">
      <c r="A123" s="65" t="s">
        <v>432</v>
      </c>
      <c r="C123" s="1">
        <v>2</v>
      </c>
      <c r="E123" s="1">
        <v>4</v>
      </c>
      <c r="I123" s="1">
        <v>112</v>
      </c>
      <c r="J123" s="25">
        <v>3232</v>
      </c>
      <c r="K123" s="25" t="s">
        <v>508</v>
      </c>
      <c r="L123" s="25"/>
      <c r="M123" s="26"/>
      <c r="N123" s="26">
        <v>0</v>
      </c>
      <c r="O123" s="30">
        <v>0</v>
      </c>
      <c r="P123" s="30">
        <v>12500</v>
      </c>
      <c r="Q123" s="151">
        <v>0</v>
      </c>
      <c r="R123" s="110">
        <v>10000</v>
      </c>
      <c r="S123" s="150">
        <v>10000</v>
      </c>
      <c r="T123" s="30">
        <v>10000</v>
      </c>
      <c r="U123" s="149"/>
      <c r="V123" s="149"/>
      <c r="W123" s="149"/>
    </row>
    <row r="124" spans="1:23" ht="12.75">
      <c r="A124" s="65" t="s">
        <v>432</v>
      </c>
      <c r="I124" s="1">
        <v>112</v>
      </c>
      <c r="J124" s="71">
        <v>329</v>
      </c>
      <c r="K124" s="71" t="s">
        <v>92</v>
      </c>
      <c r="L124" s="71"/>
      <c r="M124" s="26">
        <v>0</v>
      </c>
      <c r="N124" s="26">
        <v>0</v>
      </c>
      <c r="O124" s="30">
        <v>0</v>
      </c>
      <c r="P124" s="30">
        <v>0</v>
      </c>
      <c r="Q124" s="151">
        <v>0</v>
      </c>
      <c r="R124" s="110">
        <v>0</v>
      </c>
      <c r="S124" s="150">
        <v>0</v>
      </c>
      <c r="T124" s="30">
        <v>0</v>
      </c>
      <c r="U124" s="149" t="e">
        <f t="shared" si="26"/>
        <v>#DIV/0!</v>
      </c>
      <c r="V124" s="149" t="e">
        <f t="shared" si="26"/>
        <v>#DIV/0!</v>
      </c>
      <c r="W124" s="149" t="e">
        <f t="shared" si="26"/>
        <v>#DIV/0!</v>
      </c>
    </row>
    <row r="125" spans="1:23" ht="12.75">
      <c r="A125" s="65"/>
      <c r="J125" s="207">
        <v>4</v>
      </c>
      <c r="K125" s="207" t="s">
        <v>10</v>
      </c>
      <c r="L125" s="207"/>
      <c r="M125" s="58"/>
      <c r="N125" s="58">
        <f aca="true" t="shared" si="27" ref="N125:T125">N126</f>
        <v>0</v>
      </c>
      <c r="O125" s="58">
        <f t="shared" si="27"/>
        <v>0</v>
      </c>
      <c r="P125" s="208">
        <f t="shared" si="27"/>
        <v>395271</v>
      </c>
      <c r="Q125" s="208">
        <f t="shared" si="27"/>
        <v>0</v>
      </c>
      <c r="R125" s="290">
        <f t="shared" si="27"/>
        <v>80000</v>
      </c>
      <c r="S125" s="210">
        <f t="shared" si="27"/>
        <v>0</v>
      </c>
      <c r="T125" s="63">
        <f t="shared" si="27"/>
        <v>0</v>
      </c>
      <c r="U125" s="154"/>
      <c r="V125" s="154"/>
      <c r="W125" s="154"/>
    </row>
    <row r="126" spans="1:23" ht="12.75">
      <c r="A126" s="65"/>
      <c r="J126" s="25">
        <v>42</v>
      </c>
      <c r="K126" s="25" t="s">
        <v>509</v>
      </c>
      <c r="L126" s="25"/>
      <c r="M126" s="26"/>
      <c r="N126" s="26">
        <f>N127+N129</f>
        <v>0</v>
      </c>
      <c r="O126" s="26">
        <f>O127+O129</f>
        <v>0</v>
      </c>
      <c r="P126" s="26">
        <f>P127+P129+P128</f>
        <v>395271</v>
      </c>
      <c r="Q126" s="151">
        <v>0</v>
      </c>
      <c r="R126" s="110">
        <f>R127+R128+R129</f>
        <v>80000</v>
      </c>
      <c r="S126" s="150">
        <f>S127+S128+S129</f>
        <v>0</v>
      </c>
      <c r="T126" s="30">
        <f>T127+T128+T129</f>
        <v>0</v>
      </c>
      <c r="U126" s="154"/>
      <c r="V126" s="154"/>
      <c r="W126" s="154"/>
    </row>
    <row r="127" spans="1:23" ht="12.75">
      <c r="A127" s="65" t="s">
        <v>432</v>
      </c>
      <c r="C127" s="1">
        <v>2</v>
      </c>
      <c r="E127" s="1">
        <v>4</v>
      </c>
      <c r="J127" s="25">
        <v>4212</v>
      </c>
      <c r="K127" s="25" t="s">
        <v>510</v>
      </c>
      <c r="L127" s="25"/>
      <c r="M127" s="26"/>
      <c r="N127" s="26">
        <v>0</v>
      </c>
      <c r="O127" s="26">
        <v>0</v>
      </c>
      <c r="P127" s="26">
        <v>355074</v>
      </c>
      <c r="Q127" s="151">
        <v>0</v>
      </c>
      <c r="R127" s="110">
        <v>80000</v>
      </c>
      <c r="S127" s="150">
        <v>0</v>
      </c>
      <c r="T127" s="30">
        <v>0</v>
      </c>
      <c r="U127" s="154"/>
      <c r="V127" s="154"/>
      <c r="W127" s="154"/>
    </row>
    <row r="128" spans="1:23" ht="12.75">
      <c r="A128" s="65" t="s">
        <v>432</v>
      </c>
      <c r="C128" s="1">
        <v>2</v>
      </c>
      <c r="E128" s="1">
        <v>4</v>
      </c>
      <c r="J128" s="57">
        <v>4212</v>
      </c>
      <c r="K128" s="57" t="s">
        <v>539</v>
      </c>
      <c r="L128" s="57"/>
      <c r="M128" s="58"/>
      <c r="N128" s="58">
        <v>0</v>
      </c>
      <c r="O128" s="58">
        <v>0</v>
      </c>
      <c r="P128" s="58">
        <v>30000</v>
      </c>
      <c r="Q128" s="211">
        <v>0</v>
      </c>
      <c r="R128" s="290">
        <v>0</v>
      </c>
      <c r="S128" s="210">
        <v>0</v>
      </c>
      <c r="T128" s="63">
        <v>0</v>
      </c>
      <c r="U128" s="154"/>
      <c r="V128" s="154"/>
      <c r="W128" s="154"/>
    </row>
    <row r="129" spans="1:23" ht="13.5" thickBot="1">
      <c r="A129" s="65" t="s">
        <v>432</v>
      </c>
      <c r="C129" s="1">
        <v>2</v>
      </c>
      <c r="E129" s="1">
        <v>4</v>
      </c>
      <c r="J129" s="57">
        <v>4227</v>
      </c>
      <c r="K129" s="57" t="s">
        <v>511</v>
      </c>
      <c r="L129" s="57"/>
      <c r="M129" s="58"/>
      <c r="N129" s="58">
        <v>0</v>
      </c>
      <c r="O129" s="58">
        <v>0</v>
      </c>
      <c r="P129" s="58">
        <v>10197</v>
      </c>
      <c r="Q129" s="211">
        <v>0</v>
      </c>
      <c r="R129" s="290">
        <v>0</v>
      </c>
      <c r="S129" s="210">
        <v>0</v>
      </c>
      <c r="T129" s="63">
        <v>0</v>
      </c>
      <c r="U129" s="154"/>
      <c r="V129" s="154"/>
      <c r="W129" s="154"/>
    </row>
    <row r="130" spans="10:23" ht="12.75">
      <c r="J130" s="199"/>
      <c r="K130" s="199" t="s">
        <v>323</v>
      </c>
      <c r="L130" s="199"/>
      <c r="M130" s="200">
        <f>M120</f>
        <v>52528</v>
      </c>
      <c r="N130" s="200">
        <f>N120+N125</f>
        <v>35910</v>
      </c>
      <c r="O130" s="200">
        <f>O120+O125</f>
        <v>3500</v>
      </c>
      <c r="P130" s="200">
        <f>P120+P125</f>
        <v>407771</v>
      </c>
      <c r="Q130" s="201">
        <f>Q120</f>
        <v>10000</v>
      </c>
      <c r="R130" s="288">
        <f>R120+R125</f>
        <v>90000</v>
      </c>
      <c r="S130" s="201">
        <f>S120+S125</f>
        <v>10000</v>
      </c>
      <c r="T130" s="200">
        <f>T120+T125</f>
        <v>10000</v>
      </c>
      <c r="U130" s="202"/>
      <c r="V130" s="202"/>
      <c r="W130" s="202"/>
    </row>
    <row r="131" spans="10:23" ht="12.75">
      <c r="J131" s="203"/>
      <c r="K131" s="203"/>
      <c r="L131" s="203"/>
      <c r="M131" s="204"/>
      <c r="N131" s="204"/>
      <c r="O131" s="204"/>
      <c r="P131" s="119"/>
      <c r="Q131" s="205"/>
      <c r="R131" s="289"/>
      <c r="S131" s="166"/>
      <c r="T131" s="119"/>
      <c r="U131" s="206"/>
      <c r="V131" s="206"/>
      <c r="W131" s="206"/>
    </row>
    <row r="132" spans="1:23" s="21" customFormat="1" ht="12.75">
      <c r="A132" s="8" t="s">
        <v>433</v>
      </c>
      <c r="B132" s="8"/>
      <c r="C132" s="8"/>
      <c r="D132" s="8"/>
      <c r="E132" s="8"/>
      <c r="F132" s="8"/>
      <c r="G132" s="8"/>
      <c r="H132" s="8"/>
      <c r="I132" s="8">
        <v>112</v>
      </c>
      <c r="J132" s="8" t="s">
        <v>141</v>
      </c>
      <c r="K132" s="8" t="s">
        <v>275</v>
      </c>
      <c r="L132" s="8"/>
      <c r="M132" s="18"/>
      <c r="N132" s="18"/>
      <c r="O132" s="18"/>
      <c r="P132" s="18"/>
      <c r="Q132" s="163"/>
      <c r="R132" s="277"/>
      <c r="S132" s="163"/>
      <c r="T132" s="18"/>
      <c r="U132" s="164"/>
      <c r="V132" s="164"/>
      <c r="W132" s="164"/>
    </row>
    <row r="133" spans="1:23" ht="12.75">
      <c r="A133" s="65" t="s">
        <v>433</v>
      </c>
      <c r="I133" s="1">
        <v>112</v>
      </c>
      <c r="J133" s="72">
        <v>3</v>
      </c>
      <c r="K133" s="72" t="s">
        <v>9</v>
      </c>
      <c r="L133" s="72"/>
      <c r="M133" s="86">
        <f aca="true" t="shared" si="28" ref="M133:R133">M134+M135</f>
        <v>0</v>
      </c>
      <c r="N133" s="86">
        <f t="shared" si="28"/>
        <v>0</v>
      </c>
      <c r="O133" s="85">
        <f t="shared" si="28"/>
        <v>10000</v>
      </c>
      <c r="P133" s="85">
        <f t="shared" si="28"/>
        <v>11000</v>
      </c>
      <c r="Q133" s="147">
        <f>Q134+Q135</f>
        <v>10000</v>
      </c>
      <c r="R133" s="110">
        <f t="shared" si="28"/>
        <v>10000</v>
      </c>
      <c r="S133" s="148">
        <f>S134+S135</f>
        <v>10000</v>
      </c>
      <c r="T133" s="85">
        <f>T134+T135</f>
        <v>10000</v>
      </c>
      <c r="U133" s="149">
        <f aca="true" t="shared" si="29" ref="U133:W135">P133/O133*100</f>
        <v>110.00000000000001</v>
      </c>
      <c r="V133" s="149">
        <f t="shared" si="29"/>
        <v>90.9090909090909</v>
      </c>
      <c r="W133" s="149">
        <f t="shared" si="29"/>
        <v>100</v>
      </c>
    </row>
    <row r="134" spans="1:23" ht="12.75">
      <c r="A134" s="65" t="s">
        <v>433</v>
      </c>
      <c r="I134" s="1">
        <v>112</v>
      </c>
      <c r="J134" s="25">
        <v>38</v>
      </c>
      <c r="K134" s="32" t="s">
        <v>276</v>
      </c>
      <c r="L134" s="117"/>
      <c r="M134" s="26">
        <v>0</v>
      </c>
      <c r="N134" s="26">
        <v>0</v>
      </c>
      <c r="O134" s="30">
        <v>0</v>
      </c>
      <c r="P134" s="30">
        <v>0</v>
      </c>
      <c r="Q134" s="151">
        <v>0</v>
      </c>
      <c r="R134" s="110">
        <v>0</v>
      </c>
      <c r="S134" s="150">
        <v>0</v>
      </c>
      <c r="T134" s="30">
        <v>0</v>
      </c>
      <c r="U134" s="149" t="e">
        <f t="shared" si="29"/>
        <v>#DIV/0!</v>
      </c>
      <c r="V134" s="149" t="e">
        <f t="shared" si="29"/>
        <v>#DIV/0!</v>
      </c>
      <c r="W134" s="149" t="e">
        <f t="shared" si="29"/>
        <v>#DIV/0!</v>
      </c>
    </row>
    <row r="135" spans="1:23" ht="13.5" thickBot="1">
      <c r="A135" s="65" t="s">
        <v>433</v>
      </c>
      <c r="E135" s="1">
        <v>4</v>
      </c>
      <c r="I135" s="1">
        <v>112</v>
      </c>
      <c r="J135" s="25">
        <v>3831</v>
      </c>
      <c r="K135" s="25" t="s">
        <v>275</v>
      </c>
      <c r="L135" s="25"/>
      <c r="M135" s="26">
        <v>0</v>
      </c>
      <c r="N135" s="26">
        <v>0</v>
      </c>
      <c r="O135" s="30">
        <v>10000</v>
      </c>
      <c r="P135" s="30">
        <v>11000</v>
      </c>
      <c r="Q135" s="151">
        <v>10000</v>
      </c>
      <c r="R135" s="110">
        <v>10000</v>
      </c>
      <c r="S135" s="150">
        <v>10000</v>
      </c>
      <c r="T135" s="30">
        <v>10000</v>
      </c>
      <c r="U135" s="149">
        <f t="shared" si="29"/>
        <v>110.00000000000001</v>
      </c>
      <c r="V135" s="149">
        <f t="shared" si="29"/>
        <v>90.9090909090909</v>
      </c>
      <c r="W135" s="149">
        <f t="shared" si="29"/>
        <v>100</v>
      </c>
    </row>
    <row r="136" spans="10:23" ht="12.75">
      <c r="J136" s="199"/>
      <c r="K136" s="199" t="s">
        <v>323</v>
      </c>
      <c r="L136" s="199"/>
      <c r="M136" s="200">
        <f aca="true" t="shared" si="30" ref="M136:R136">M133</f>
        <v>0</v>
      </c>
      <c r="N136" s="200">
        <f t="shared" si="30"/>
        <v>0</v>
      </c>
      <c r="O136" s="200">
        <f t="shared" si="30"/>
        <v>10000</v>
      </c>
      <c r="P136" s="200">
        <f t="shared" si="30"/>
        <v>11000</v>
      </c>
      <c r="Q136" s="201">
        <f>Q133</f>
        <v>10000</v>
      </c>
      <c r="R136" s="288">
        <f t="shared" si="30"/>
        <v>10000</v>
      </c>
      <c r="S136" s="201">
        <f>S133</f>
        <v>10000</v>
      </c>
      <c r="T136" s="200">
        <f>T133</f>
        <v>10000</v>
      </c>
      <c r="U136" s="202"/>
      <c r="V136" s="202"/>
      <c r="W136" s="202"/>
    </row>
    <row r="137" spans="10:23" ht="12.75" hidden="1">
      <c r="J137" s="203"/>
      <c r="K137" s="203"/>
      <c r="L137" s="203"/>
      <c r="M137" s="204"/>
      <c r="N137" s="204"/>
      <c r="O137" s="204"/>
      <c r="P137" s="119"/>
      <c r="Q137" s="205"/>
      <c r="R137" s="289"/>
      <c r="S137" s="166"/>
      <c r="T137" s="119"/>
      <c r="U137" s="206"/>
      <c r="V137" s="206"/>
      <c r="W137" s="206"/>
    </row>
    <row r="138" spans="1:23" s="102" customFormat="1" ht="12.75" hidden="1">
      <c r="A138" s="102" t="s">
        <v>434</v>
      </c>
      <c r="I138" s="102">
        <v>112</v>
      </c>
      <c r="J138" s="102" t="s">
        <v>141</v>
      </c>
      <c r="K138" s="102" t="s">
        <v>147</v>
      </c>
      <c r="M138" s="103"/>
      <c r="N138" s="103"/>
      <c r="O138" s="103"/>
      <c r="P138" s="103"/>
      <c r="Q138" s="212"/>
      <c r="R138" s="291"/>
      <c r="S138" s="183"/>
      <c r="T138" s="22"/>
      <c r="U138" s="213"/>
      <c r="V138" s="213"/>
      <c r="W138" s="213"/>
    </row>
    <row r="139" spans="1:23" s="102" customFormat="1" ht="12.75" hidden="1">
      <c r="A139" s="102" t="s">
        <v>434</v>
      </c>
      <c r="I139" s="102">
        <v>112</v>
      </c>
      <c r="J139" s="214">
        <v>3</v>
      </c>
      <c r="K139" s="214" t="s">
        <v>9</v>
      </c>
      <c r="L139" s="214"/>
      <c r="M139" s="215">
        <f aca="true" t="shared" si="31" ref="M139:R139">M140+M141</f>
        <v>10000</v>
      </c>
      <c r="N139" s="215">
        <f t="shared" si="31"/>
        <v>0</v>
      </c>
      <c r="O139" s="215">
        <f t="shared" si="31"/>
        <v>10000</v>
      </c>
      <c r="P139" s="215">
        <f t="shared" si="31"/>
        <v>0</v>
      </c>
      <c r="Q139" s="216">
        <f>Q140+Q141</f>
        <v>0</v>
      </c>
      <c r="R139" s="292">
        <f t="shared" si="31"/>
        <v>0</v>
      </c>
      <c r="S139" s="148">
        <f>S140+S141</f>
        <v>0</v>
      </c>
      <c r="T139" s="85">
        <f>T140+T141</f>
        <v>0</v>
      </c>
      <c r="U139" s="217">
        <f aca="true" t="shared" si="32" ref="U139:W141">P139/O139*100</f>
        <v>0</v>
      </c>
      <c r="V139" s="217" t="e">
        <f t="shared" si="32"/>
        <v>#DIV/0!</v>
      </c>
      <c r="W139" s="217" t="e">
        <f t="shared" si="32"/>
        <v>#DIV/0!</v>
      </c>
    </row>
    <row r="140" spans="1:23" s="102" customFormat="1" ht="12.75" hidden="1">
      <c r="A140" s="102" t="s">
        <v>434</v>
      </c>
      <c r="I140" s="102">
        <v>112</v>
      </c>
      <c r="J140" s="104">
        <v>38</v>
      </c>
      <c r="K140" s="104" t="s">
        <v>52</v>
      </c>
      <c r="L140" s="104"/>
      <c r="M140" s="105">
        <v>0</v>
      </c>
      <c r="N140" s="105">
        <v>0</v>
      </c>
      <c r="O140" s="105">
        <v>0</v>
      </c>
      <c r="P140" s="105">
        <v>0</v>
      </c>
      <c r="Q140" s="218">
        <v>0</v>
      </c>
      <c r="R140" s="292">
        <v>0</v>
      </c>
      <c r="S140" s="150">
        <v>0</v>
      </c>
      <c r="T140" s="30">
        <v>0</v>
      </c>
      <c r="U140" s="217" t="e">
        <f t="shared" si="32"/>
        <v>#DIV/0!</v>
      </c>
      <c r="V140" s="217" t="e">
        <f t="shared" si="32"/>
        <v>#DIV/0!</v>
      </c>
      <c r="W140" s="217" t="e">
        <f t="shared" si="32"/>
        <v>#DIV/0!</v>
      </c>
    </row>
    <row r="141" spans="1:23" s="102" customFormat="1" ht="13.5" hidden="1" thickBot="1">
      <c r="A141" s="102" t="s">
        <v>434</v>
      </c>
      <c r="E141" s="102">
        <v>4</v>
      </c>
      <c r="I141" s="102">
        <v>112</v>
      </c>
      <c r="J141" s="104">
        <v>3851</v>
      </c>
      <c r="K141" s="104" t="s">
        <v>277</v>
      </c>
      <c r="L141" s="104"/>
      <c r="M141" s="105">
        <v>10000</v>
      </c>
      <c r="N141" s="105">
        <v>0</v>
      </c>
      <c r="O141" s="105">
        <v>10000</v>
      </c>
      <c r="P141" s="105">
        <v>0</v>
      </c>
      <c r="Q141" s="218">
        <v>0</v>
      </c>
      <c r="R141" s="292">
        <v>0</v>
      </c>
      <c r="S141" s="150">
        <v>0</v>
      </c>
      <c r="T141" s="30">
        <v>0</v>
      </c>
      <c r="U141" s="217">
        <f t="shared" si="32"/>
        <v>0</v>
      </c>
      <c r="V141" s="217" t="e">
        <f t="shared" si="32"/>
        <v>#DIV/0!</v>
      </c>
      <c r="W141" s="217" t="e">
        <f t="shared" si="32"/>
        <v>#DIV/0!</v>
      </c>
    </row>
    <row r="142" spans="10:23" s="102" customFormat="1" ht="12.75" hidden="1">
      <c r="J142" s="219"/>
      <c r="K142" s="219" t="s">
        <v>323</v>
      </c>
      <c r="L142" s="219"/>
      <c r="M142" s="220">
        <f aca="true" t="shared" si="33" ref="M142:R142">M139</f>
        <v>10000</v>
      </c>
      <c r="N142" s="220">
        <f t="shared" si="33"/>
        <v>0</v>
      </c>
      <c r="O142" s="220">
        <f t="shared" si="33"/>
        <v>10000</v>
      </c>
      <c r="P142" s="220">
        <f t="shared" si="33"/>
        <v>0</v>
      </c>
      <c r="Q142" s="221">
        <f>Q139</f>
        <v>0</v>
      </c>
      <c r="R142" s="293">
        <f t="shared" si="33"/>
        <v>0</v>
      </c>
      <c r="S142" s="222">
        <f>S139</f>
        <v>0</v>
      </c>
      <c r="T142" s="223">
        <f>T139</f>
        <v>0</v>
      </c>
      <c r="U142" s="224"/>
      <c r="V142" s="224"/>
      <c r="W142" s="224"/>
    </row>
    <row r="143" spans="10:23" ht="12.75">
      <c r="J143" s="203"/>
      <c r="K143" s="203"/>
      <c r="L143" s="203"/>
      <c r="M143" s="204"/>
      <c r="N143" s="204"/>
      <c r="O143" s="204"/>
      <c r="P143" s="119"/>
      <c r="Q143" s="205"/>
      <c r="R143" s="289"/>
      <c r="S143" s="166"/>
      <c r="T143" s="119"/>
      <c r="U143" s="206"/>
      <c r="V143" s="206"/>
      <c r="W143" s="206"/>
    </row>
    <row r="144" spans="1:23" ht="12.75">
      <c r="A144" s="8" t="s">
        <v>435</v>
      </c>
      <c r="B144" s="8"/>
      <c r="C144" s="8"/>
      <c r="D144" s="8"/>
      <c r="E144" s="8"/>
      <c r="F144" s="8"/>
      <c r="G144" s="8"/>
      <c r="H144" s="8"/>
      <c r="I144" s="8"/>
      <c r="J144" s="8" t="s">
        <v>149</v>
      </c>
      <c r="K144" s="8" t="s">
        <v>148</v>
      </c>
      <c r="L144" s="8"/>
      <c r="M144" s="18"/>
      <c r="N144" s="18"/>
      <c r="O144" s="18"/>
      <c r="P144" s="18"/>
      <c r="Q144" s="163"/>
      <c r="R144" s="277"/>
      <c r="S144" s="163"/>
      <c r="T144" s="18"/>
      <c r="U144" s="164"/>
      <c r="V144" s="164"/>
      <c r="W144" s="164"/>
    </row>
    <row r="145" spans="1:23" ht="12.75">
      <c r="A145" s="65" t="s">
        <v>435</v>
      </c>
      <c r="I145" s="1">
        <v>112</v>
      </c>
      <c r="J145" s="72">
        <v>4</v>
      </c>
      <c r="K145" s="72" t="s">
        <v>10</v>
      </c>
      <c r="L145" s="72"/>
      <c r="M145" s="86">
        <f aca="true" t="shared" si="34" ref="M145:T145">M146</f>
        <v>10534</v>
      </c>
      <c r="N145" s="86">
        <f t="shared" si="34"/>
        <v>56059</v>
      </c>
      <c r="O145" s="86">
        <f t="shared" si="34"/>
        <v>50000</v>
      </c>
      <c r="P145" s="86">
        <f t="shared" si="34"/>
        <v>4017</v>
      </c>
      <c r="Q145" s="147">
        <f t="shared" si="34"/>
        <v>22000</v>
      </c>
      <c r="R145" s="110">
        <f t="shared" si="34"/>
        <v>20000</v>
      </c>
      <c r="S145" s="148">
        <f t="shared" si="34"/>
        <v>47000</v>
      </c>
      <c r="T145" s="85">
        <f t="shared" si="34"/>
        <v>35000</v>
      </c>
      <c r="U145" s="149">
        <f aca="true" t="shared" si="35" ref="U145:U152">P145/O145*100</f>
        <v>8.033999999999999</v>
      </c>
      <c r="V145" s="149">
        <f aca="true" t="shared" si="36" ref="V145:V152">Q145/P145*100</f>
        <v>547.6723923325866</v>
      </c>
      <c r="W145" s="149">
        <f aca="true" t="shared" si="37" ref="W145:W152">R145/Q145*100</f>
        <v>90.9090909090909</v>
      </c>
    </row>
    <row r="146" spans="1:23" ht="12.75">
      <c r="A146" s="65" t="s">
        <v>435</v>
      </c>
      <c r="I146" s="1">
        <v>112</v>
      </c>
      <c r="J146" s="25">
        <v>42</v>
      </c>
      <c r="K146" s="25" t="s">
        <v>131</v>
      </c>
      <c r="L146" s="25"/>
      <c r="M146" s="26">
        <f>M148+M149+M151+M152</f>
        <v>10534</v>
      </c>
      <c r="N146" s="26">
        <f>N148+N149+N151+N152+N147</f>
        <v>56059</v>
      </c>
      <c r="O146" s="30">
        <f>O148+O149+O151+O152</f>
        <v>50000</v>
      </c>
      <c r="P146" s="30">
        <f>P148+P149+P151+P152+P147+P150</f>
        <v>4017</v>
      </c>
      <c r="Q146" s="151">
        <f>Q148+Q149+Q151+Q152+Q147</f>
        <v>22000</v>
      </c>
      <c r="R146" s="110">
        <f>R148+R149+R151+R152+R147</f>
        <v>20000</v>
      </c>
      <c r="S146" s="150">
        <f>S148+S149+S151+S152+S147</f>
        <v>47000</v>
      </c>
      <c r="T146" s="30">
        <f>T148+T149+T151+T152+T147</f>
        <v>35000</v>
      </c>
      <c r="U146" s="149">
        <f t="shared" si="35"/>
        <v>8.033999999999999</v>
      </c>
      <c r="V146" s="149">
        <f t="shared" si="36"/>
        <v>547.6723923325866</v>
      </c>
      <c r="W146" s="149">
        <f t="shared" si="37"/>
        <v>90.9090909090909</v>
      </c>
    </row>
    <row r="147" spans="1:23" ht="12.75">
      <c r="A147" s="65" t="s">
        <v>435</v>
      </c>
      <c r="I147" s="1">
        <v>112</v>
      </c>
      <c r="J147" s="25">
        <v>4214</v>
      </c>
      <c r="K147" s="32" t="s">
        <v>388</v>
      </c>
      <c r="L147" s="31"/>
      <c r="M147" s="26"/>
      <c r="N147" s="26">
        <v>55444</v>
      </c>
      <c r="O147" s="30">
        <v>0</v>
      </c>
      <c r="P147" s="30">
        <v>0</v>
      </c>
      <c r="Q147" s="151">
        <v>0</v>
      </c>
      <c r="R147" s="110">
        <v>0</v>
      </c>
      <c r="S147" s="150">
        <v>0</v>
      </c>
      <c r="T147" s="30">
        <v>0</v>
      </c>
      <c r="U147" s="149"/>
      <c r="V147" s="149"/>
      <c r="W147" s="149"/>
    </row>
    <row r="148" spans="1:23" ht="12.75">
      <c r="A148" s="65" t="s">
        <v>435</v>
      </c>
      <c r="E148" s="1">
        <v>4</v>
      </c>
      <c r="G148" s="1">
        <v>6</v>
      </c>
      <c r="I148" s="1">
        <v>112</v>
      </c>
      <c r="J148" s="25">
        <v>4221</v>
      </c>
      <c r="K148" s="25" t="s">
        <v>237</v>
      </c>
      <c r="L148" s="25"/>
      <c r="M148" s="26">
        <v>4274</v>
      </c>
      <c r="N148" s="26">
        <v>0</v>
      </c>
      <c r="O148" s="30">
        <v>5000</v>
      </c>
      <c r="P148" s="30">
        <v>0</v>
      </c>
      <c r="Q148" s="151">
        <v>7000</v>
      </c>
      <c r="R148" s="110">
        <v>5000</v>
      </c>
      <c r="S148" s="150">
        <v>10000</v>
      </c>
      <c r="T148" s="30">
        <v>10000</v>
      </c>
      <c r="U148" s="149">
        <f t="shared" si="35"/>
        <v>0</v>
      </c>
      <c r="V148" s="149" t="e">
        <f t="shared" si="36"/>
        <v>#DIV/0!</v>
      </c>
      <c r="W148" s="149">
        <f t="shared" si="37"/>
        <v>71.42857142857143</v>
      </c>
    </row>
    <row r="149" spans="1:23" ht="12.75">
      <c r="A149" s="65" t="s">
        <v>435</v>
      </c>
      <c r="E149" s="1">
        <v>4</v>
      </c>
      <c r="G149" s="1">
        <v>6</v>
      </c>
      <c r="I149" s="1">
        <v>112</v>
      </c>
      <c r="J149" s="25">
        <v>4221</v>
      </c>
      <c r="K149" s="25" t="s">
        <v>238</v>
      </c>
      <c r="L149" s="25"/>
      <c r="M149" s="26">
        <v>0</v>
      </c>
      <c r="N149" s="26">
        <v>0</v>
      </c>
      <c r="O149" s="30">
        <v>40000</v>
      </c>
      <c r="P149" s="30">
        <v>0</v>
      </c>
      <c r="Q149" s="151">
        <v>10000</v>
      </c>
      <c r="R149" s="110">
        <v>10000</v>
      </c>
      <c r="S149" s="150">
        <v>30000</v>
      </c>
      <c r="T149" s="30">
        <v>20000</v>
      </c>
      <c r="U149" s="149">
        <f t="shared" si="35"/>
        <v>0</v>
      </c>
      <c r="V149" s="149" t="e">
        <f t="shared" si="36"/>
        <v>#DIV/0!</v>
      </c>
      <c r="W149" s="149">
        <f t="shared" si="37"/>
        <v>100</v>
      </c>
    </row>
    <row r="150" spans="1:23" ht="12.75">
      <c r="A150" s="65" t="s">
        <v>435</v>
      </c>
      <c r="E150" s="1">
        <v>4</v>
      </c>
      <c r="J150" s="25">
        <v>4227</v>
      </c>
      <c r="K150" s="25" t="s">
        <v>512</v>
      </c>
      <c r="L150" s="25"/>
      <c r="M150" s="26"/>
      <c r="N150" s="26">
        <v>0</v>
      </c>
      <c r="O150" s="30"/>
      <c r="P150" s="30">
        <v>3017</v>
      </c>
      <c r="Q150" s="151"/>
      <c r="R150" s="110">
        <v>0</v>
      </c>
      <c r="S150" s="150">
        <v>0</v>
      </c>
      <c r="T150" s="30">
        <v>0</v>
      </c>
      <c r="U150" s="149"/>
      <c r="V150" s="149"/>
      <c r="W150" s="149"/>
    </row>
    <row r="151" spans="1:23" ht="12.75">
      <c r="A151" s="65" t="s">
        <v>435</v>
      </c>
      <c r="I151" s="1">
        <v>112</v>
      </c>
      <c r="J151" s="71">
        <v>423</v>
      </c>
      <c r="K151" s="71" t="s">
        <v>60</v>
      </c>
      <c r="L151" s="71"/>
      <c r="M151" s="26">
        <v>6260</v>
      </c>
      <c r="N151" s="26">
        <v>0</v>
      </c>
      <c r="O151" s="30">
        <v>0</v>
      </c>
      <c r="P151" s="30">
        <v>0</v>
      </c>
      <c r="Q151" s="151">
        <v>0</v>
      </c>
      <c r="R151" s="110">
        <v>0</v>
      </c>
      <c r="S151" s="150">
        <v>0</v>
      </c>
      <c r="T151" s="30">
        <v>0</v>
      </c>
      <c r="U151" s="149" t="e">
        <f t="shared" si="35"/>
        <v>#DIV/0!</v>
      </c>
      <c r="V151" s="149" t="e">
        <f t="shared" si="36"/>
        <v>#DIV/0!</v>
      </c>
      <c r="W151" s="149" t="e">
        <f t="shared" si="37"/>
        <v>#DIV/0!</v>
      </c>
    </row>
    <row r="152" spans="1:23" ht="13.5" thickBot="1">
      <c r="A152" s="65" t="s">
        <v>435</v>
      </c>
      <c r="E152" s="1">
        <v>4</v>
      </c>
      <c r="G152" s="1">
        <v>6</v>
      </c>
      <c r="I152" s="1">
        <v>112</v>
      </c>
      <c r="J152" s="25">
        <v>4262</v>
      </c>
      <c r="K152" s="25" t="s">
        <v>239</v>
      </c>
      <c r="L152" s="25"/>
      <c r="M152" s="26">
        <v>0</v>
      </c>
      <c r="N152" s="26">
        <v>615</v>
      </c>
      <c r="O152" s="30">
        <v>5000</v>
      </c>
      <c r="P152" s="30">
        <v>1000</v>
      </c>
      <c r="Q152" s="151">
        <v>5000</v>
      </c>
      <c r="R152" s="110">
        <v>5000</v>
      </c>
      <c r="S152" s="150">
        <v>7000</v>
      </c>
      <c r="T152" s="30">
        <v>5000</v>
      </c>
      <c r="U152" s="149">
        <f t="shared" si="35"/>
        <v>20</v>
      </c>
      <c r="V152" s="149">
        <f t="shared" si="36"/>
        <v>500</v>
      </c>
      <c r="W152" s="149">
        <f t="shared" si="37"/>
        <v>100</v>
      </c>
    </row>
    <row r="153" spans="10:23" ht="12.75">
      <c r="J153" s="199"/>
      <c r="K153" s="199" t="s">
        <v>323</v>
      </c>
      <c r="L153" s="199"/>
      <c r="M153" s="200">
        <f aca="true" t="shared" si="38" ref="M153:R153">M145</f>
        <v>10534</v>
      </c>
      <c r="N153" s="200">
        <f t="shared" si="38"/>
        <v>56059</v>
      </c>
      <c r="O153" s="200">
        <f t="shared" si="38"/>
        <v>50000</v>
      </c>
      <c r="P153" s="200">
        <f t="shared" si="38"/>
        <v>4017</v>
      </c>
      <c r="Q153" s="201">
        <f>Q145</f>
        <v>22000</v>
      </c>
      <c r="R153" s="288">
        <f t="shared" si="38"/>
        <v>20000</v>
      </c>
      <c r="S153" s="201">
        <f>S145</f>
        <v>47000</v>
      </c>
      <c r="T153" s="200">
        <f>T145</f>
        <v>35000</v>
      </c>
      <c r="U153" s="202"/>
      <c r="V153" s="202"/>
      <c r="W153" s="202"/>
    </row>
    <row r="154" spans="10:23" ht="12.75">
      <c r="J154" s="203"/>
      <c r="K154" s="203"/>
      <c r="L154" s="203"/>
      <c r="M154" s="204"/>
      <c r="N154" s="204"/>
      <c r="O154" s="204"/>
      <c r="P154" s="119"/>
      <c r="Q154" s="205"/>
      <c r="R154" s="289"/>
      <c r="S154" s="166"/>
      <c r="T154" s="119"/>
      <c r="U154" s="206"/>
      <c r="V154" s="206"/>
      <c r="W154" s="206"/>
    </row>
    <row r="155" spans="1:23" ht="12.75">
      <c r="A155" s="8" t="s">
        <v>472</v>
      </c>
      <c r="B155" s="8"/>
      <c r="C155" s="8"/>
      <c r="D155" s="8"/>
      <c r="E155" s="8"/>
      <c r="F155" s="8"/>
      <c r="G155" s="8"/>
      <c r="H155" s="8"/>
      <c r="I155" s="8"/>
      <c r="J155" s="8" t="s">
        <v>149</v>
      </c>
      <c r="K155" s="8" t="s">
        <v>471</v>
      </c>
      <c r="L155" s="8"/>
      <c r="M155" s="18"/>
      <c r="N155" s="18"/>
      <c r="O155" s="18"/>
      <c r="P155" s="18"/>
      <c r="Q155" s="163"/>
      <c r="R155" s="277"/>
      <c r="S155" s="162"/>
      <c r="T155" s="162"/>
      <c r="U155" s="164"/>
      <c r="V155" s="164"/>
      <c r="W155" s="164"/>
    </row>
    <row r="156" spans="1:23" ht="12.75">
      <c r="A156" s="65" t="s">
        <v>472</v>
      </c>
      <c r="I156" s="1">
        <v>112</v>
      </c>
      <c r="J156" s="72">
        <v>3</v>
      </c>
      <c r="K156" s="72" t="s">
        <v>9</v>
      </c>
      <c r="L156" s="72"/>
      <c r="M156" s="86">
        <f>M159+M163</f>
        <v>200497</v>
      </c>
      <c r="N156" s="86">
        <f>N159+N163+N157</f>
        <v>0</v>
      </c>
      <c r="O156" s="86">
        <f aca="true" t="shared" si="39" ref="O156:T156">O159+O163+O157</f>
        <v>50000</v>
      </c>
      <c r="P156" s="86">
        <f t="shared" si="39"/>
        <v>5000</v>
      </c>
      <c r="Q156" s="86">
        <f t="shared" si="39"/>
        <v>0</v>
      </c>
      <c r="R156" s="111">
        <f t="shared" si="39"/>
        <v>50000</v>
      </c>
      <c r="S156" s="86">
        <f t="shared" si="39"/>
        <v>50000</v>
      </c>
      <c r="T156" s="86">
        <f t="shared" si="39"/>
        <v>50000</v>
      </c>
      <c r="U156" s="149">
        <f aca="true" t="shared" si="40" ref="U156:U164">P156/O156*100</f>
        <v>10</v>
      </c>
      <c r="V156" s="149">
        <f aca="true" t="shared" si="41" ref="V156:V164">Q156/P156*100</f>
        <v>0</v>
      </c>
      <c r="W156" s="149" t="e">
        <f aca="true" t="shared" si="42" ref="W156:W164">R156/Q156*100</f>
        <v>#DIV/0!</v>
      </c>
    </row>
    <row r="157" spans="1:23" ht="12.75">
      <c r="A157" s="65" t="s">
        <v>472</v>
      </c>
      <c r="I157" s="1">
        <v>112</v>
      </c>
      <c r="J157" s="313">
        <v>37</v>
      </c>
      <c r="K157" s="313" t="s">
        <v>561</v>
      </c>
      <c r="L157" s="313"/>
      <c r="M157" s="86"/>
      <c r="N157" s="314">
        <f>N158</f>
        <v>0</v>
      </c>
      <c r="O157" s="314">
        <f aca="true" t="shared" si="43" ref="O157:T157">O158</f>
        <v>0</v>
      </c>
      <c r="P157" s="314">
        <f t="shared" si="43"/>
        <v>0</v>
      </c>
      <c r="Q157" s="314">
        <f t="shared" si="43"/>
        <v>0</v>
      </c>
      <c r="R157" s="107">
        <f t="shared" si="43"/>
        <v>20000</v>
      </c>
      <c r="S157" s="314">
        <f t="shared" si="43"/>
        <v>0</v>
      </c>
      <c r="T157" s="314">
        <f t="shared" si="43"/>
        <v>0</v>
      </c>
      <c r="U157" s="149"/>
      <c r="V157" s="149"/>
      <c r="W157" s="149"/>
    </row>
    <row r="158" spans="1:23" ht="12.75">
      <c r="A158" s="65" t="s">
        <v>472</v>
      </c>
      <c r="C158" s="1">
        <v>2</v>
      </c>
      <c r="I158" s="1">
        <v>112</v>
      </c>
      <c r="J158" s="313">
        <v>3721</v>
      </c>
      <c r="K158" s="313" t="s">
        <v>562</v>
      </c>
      <c r="L158" s="313"/>
      <c r="M158" s="86"/>
      <c r="N158" s="86">
        <v>0</v>
      </c>
      <c r="O158" s="85">
        <v>0</v>
      </c>
      <c r="P158" s="85">
        <v>0</v>
      </c>
      <c r="Q158" s="151">
        <v>0</v>
      </c>
      <c r="R158" s="110">
        <v>20000</v>
      </c>
      <c r="S158" s="150">
        <v>0</v>
      </c>
      <c r="T158" s="30">
        <v>0</v>
      </c>
      <c r="U158" s="149"/>
      <c r="V158" s="149"/>
      <c r="W158" s="149"/>
    </row>
    <row r="159" spans="1:23" ht="12.75">
      <c r="A159" s="65" t="s">
        <v>472</v>
      </c>
      <c r="I159" s="1">
        <v>112</v>
      </c>
      <c r="J159" s="25">
        <v>38</v>
      </c>
      <c r="K159" s="25" t="s">
        <v>473</v>
      </c>
      <c r="L159" s="25"/>
      <c r="M159" s="26">
        <f aca="true" t="shared" si="44" ref="M159:R159">M160+M161+M162</f>
        <v>200497</v>
      </c>
      <c r="N159" s="26">
        <f t="shared" si="44"/>
        <v>0</v>
      </c>
      <c r="O159" s="30">
        <f t="shared" si="44"/>
        <v>50000</v>
      </c>
      <c r="P159" s="30">
        <f t="shared" si="44"/>
        <v>5000</v>
      </c>
      <c r="Q159" s="151">
        <f>Q160+Q161+Q162</f>
        <v>0</v>
      </c>
      <c r="R159" s="110">
        <f t="shared" si="44"/>
        <v>30000</v>
      </c>
      <c r="S159" s="150">
        <f>S160+S161+S162</f>
        <v>50000</v>
      </c>
      <c r="T159" s="30">
        <f>T160+T161+T162</f>
        <v>50000</v>
      </c>
      <c r="U159" s="149">
        <f t="shared" si="40"/>
        <v>10</v>
      </c>
      <c r="V159" s="149">
        <f t="shared" si="41"/>
        <v>0</v>
      </c>
      <c r="W159" s="149" t="e">
        <f t="shared" si="42"/>
        <v>#DIV/0!</v>
      </c>
    </row>
    <row r="160" spans="1:23" ht="13.5" thickBot="1">
      <c r="A160" s="65" t="s">
        <v>472</v>
      </c>
      <c r="C160" s="1">
        <v>2</v>
      </c>
      <c r="I160" s="1">
        <v>112</v>
      </c>
      <c r="J160" s="25">
        <v>3811</v>
      </c>
      <c r="K160" s="32" t="s">
        <v>474</v>
      </c>
      <c r="L160" s="31"/>
      <c r="M160" s="26">
        <v>0</v>
      </c>
      <c r="N160" s="26">
        <v>0</v>
      </c>
      <c r="O160" s="30">
        <v>50000</v>
      </c>
      <c r="P160" s="30">
        <v>5000</v>
      </c>
      <c r="Q160" s="151">
        <v>0</v>
      </c>
      <c r="R160" s="110">
        <v>30000</v>
      </c>
      <c r="S160" s="150">
        <v>50000</v>
      </c>
      <c r="T160" s="30">
        <v>50000</v>
      </c>
      <c r="U160" s="149">
        <f t="shared" si="40"/>
        <v>10</v>
      </c>
      <c r="V160" s="149">
        <f t="shared" si="41"/>
        <v>0</v>
      </c>
      <c r="W160" s="149" t="e">
        <f t="shared" si="42"/>
        <v>#DIV/0!</v>
      </c>
    </row>
    <row r="161" spans="1:23" ht="13.5" hidden="1" thickBot="1">
      <c r="A161" s="65" t="s">
        <v>472</v>
      </c>
      <c r="I161" s="1">
        <v>112</v>
      </c>
      <c r="J161" s="25">
        <v>4212</v>
      </c>
      <c r="K161" s="32" t="s">
        <v>240</v>
      </c>
      <c r="L161" s="31"/>
      <c r="M161" s="26">
        <v>0</v>
      </c>
      <c r="N161" s="26">
        <v>0</v>
      </c>
      <c r="O161" s="30">
        <v>0</v>
      </c>
      <c r="P161" s="30">
        <v>0</v>
      </c>
      <c r="Q161" s="151">
        <v>0</v>
      </c>
      <c r="R161" s="111">
        <v>0</v>
      </c>
      <c r="S161" s="150">
        <v>0</v>
      </c>
      <c r="T161" s="30">
        <v>0</v>
      </c>
      <c r="U161" s="149" t="e">
        <f t="shared" si="40"/>
        <v>#DIV/0!</v>
      </c>
      <c r="V161" s="149" t="e">
        <f t="shared" si="41"/>
        <v>#DIV/0!</v>
      </c>
      <c r="W161" s="149" t="e">
        <f t="shared" si="42"/>
        <v>#DIV/0!</v>
      </c>
    </row>
    <row r="162" spans="1:23" ht="12.75" hidden="1">
      <c r="A162" s="65" t="s">
        <v>436</v>
      </c>
      <c r="I162" s="1">
        <v>112</v>
      </c>
      <c r="J162" s="25">
        <v>4214</v>
      </c>
      <c r="K162" s="25" t="s">
        <v>252</v>
      </c>
      <c r="L162" s="25"/>
      <c r="M162" s="26">
        <v>200497</v>
      </c>
      <c r="N162" s="26">
        <v>0</v>
      </c>
      <c r="O162" s="30">
        <v>0</v>
      </c>
      <c r="P162" s="30">
        <v>0</v>
      </c>
      <c r="Q162" s="151">
        <v>0</v>
      </c>
      <c r="R162" s="111">
        <v>0</v>
      </c>
      <c r="S162" s="150">
        <v>0</v>
      </c>
      <c r="T162" s="30">
        <v>0</v>
      </c>
      <c r="U162" s="149" t="e">
        <f t="shared" si="40"/>
        <v>#DIV/0!</v>
      </c>
      <c r="V162" s="149" t="e">
        <f t="shared" si="41"/>
        <v>#DIV/0!</v>
      </c>
      <c r="W162" s="149" t="e">
        <f t="shared" si="42"/>
        <v>#DIV/0!</v>
      </c>
    </row>
    <row r="163" spans="1:23" ht="12.75" hidden="1">
      <c r="A163" s="65" t="s">
        <v>436</v>
      </c>
      <c r="I163" s="1">
        <v>112</v>
      </c>
      <c r="J163" s="25">
        <v>45</v>
      </c>
      <c r="K163" s="25" t="s">
        <v>132</v>
      </c>
      <c r="L163" s="25"/>
      <c r="M163" s="26">
        <f aca="true" t="shared" si="45" ref="M163:T163">M164</f>
        <v>0</v>
      </c>
      <c r="N163" s="26">
        <f t="shared" si="45"/>
        <v>0</v>
      </c>
      <c r="O163" s="30">
        <f t="shared" si="45"/>
        <v>0</v>
      </c>
      <c r="P163" s="30">
        <f t="shared" si="45"/>
        <v>0</v>
      </c>
      <c r="Q163" s="151">
        <f t="shared" si="45"/>
        <v>0</v>
      </c>
      <c r="R163" s="111">
        <f t="shared" si="45"/>
        <v>0</v>
      </c>
      <c r="S163" s="150">
        <f t="shared" si="45"/>
        <v>0</v>
      </c>
      <c r="T163" s="30">
        <f t="shared" si="45"/>
        <v>0</v>
      </c>
      <c r="U163" s="149" t="e">
        <f t="shared" si="40"/>
        <v>#DIV/0!</v>
      </c>
      <c r="V163" s="149" t="e">
        <f t="shared" si="41"/>
        <v>#DIV/0!</v>
      </c>
      <c r="W163" s="149" t="e">
        <f t="shared" si="42"/>
        <v>#DIV/0!</v>
      </c>
    </row>
    <row r="164" spans="1:23" ht="13.5" hidden="1" thickBot="1">
      <c r="A164" s="65" t="s">
        <v>436</v>
      </c>
      <c r="I164" s="1">
        <v>112</v>
      </c>
      <c r="J164" s="25">
        <v>4511</v>
      </c>
      <c r="K164" s="25" t="s">
        <v>99</v>
      </c>
      <c r="L164" s="25"/>
      <c r="M164" s="26">
        <v>0</v>
      </c>
      <c r="N164" s="26">
        <v>0</v>
      </c>
      <c r="O164" s="30">
        <v>0</v>
      </c>
      <c r="P164" s="30">
        <v>0</v>
      </c>
      <c r="Q164" s="151">
        <v>0</v>
      </c>
      <c r="R164" s="111">
        <v>0</v>
      </c>
      <c r="S164" s="150">
        <v>0</v>
      </c>
      <c r="T164" s="30">
        <v>0</v>
      </c>
      <c r="U164" s="149" t="e">
        <f t="shared" si="40"/>
        <v>#DIV/0!</v>
      </c>
      <c r="V164" s="149" t="e">
        <f t="shared" si="41"/>
        <v>#DIV/0!</v>
      </c>
      <c r="W164" s="149" t="e">
        <f t="shared" si="42"/>
        <v>#DIV/0!</v>
      </c>
    </row>
    <row r="165" spans="10:23" ht="12.75">
      <c r="J165" s="199"/>
      <c r="K165" s="199" t="s">
        <v>323</v>
      </c>
      <c r="L165" s="199"/>
      <c r="M165" s="200">
        <f aca="true" t="shared" si="46" ref="M165:R165">M156</f>
        <v>200497</v>
      </c>
      <c r="N165" s="200">
        <f t="shared" si="46"/>
        <v>0</v>
      </c>
      <c r="O165" s="200">
        <f t="shared" si="46"/>
        <v>50000</v>
      </c>
      <c r="P165" s="200">
        <f t="shared" si="46"/>
        <v>5000</v>
      </c>
      <c r="Q165" s="201">
        <f>Q156</f>
        <v>0</v>
      </c>
      <c r="R165" s="288">
        <f t="shared" si="46"/>
        <v>50000</v>
      </c>
      <c r="S165" s="201">
        <f>S156</f>
        <v>50000</v>
      </c>
      <c r="T165" s="200">
        <f>T156</f>
        <v>50000</v>
      </c>
      <c r="U165" s="202"/>
      <c r="V165" s="202"/>
      <c r="W165" s="202"/>
    </row>
    <row r="166" spans="10:23" ht="12.75">
      <c r="J166" s="203"/>
      <c r="K166" s="203"/>
      <c r="L166" s="203"/>
      <c r="M166" s="204"/>
      <c r="N166" s="204"/>
      <c r="O166" s="204"/>
      <c r="P166" s="119"/>
      <c r="Q166" s="205"/>
      <c r="R166" s="289"/>
      <c r="S166" s="166"/>
      <c r="T166" s="119"/>
      <c r="U166" s="206"/>
      <c r="V166" s="206"/>
      <c r="W166" s="206"/>
    </row>
    <row r="167" spans="1:23" ht="12.75">
      <c r="A167" s="8" t="s">
        <v>437</v>
      </c>
      <c r="B167" s="8"/>
      <c r="C167" s="8"/>
      <c r="D167" s="8"/>
      <c r="E167" s="8"/>
      <c r="F167" s="8"/>
      <c r="G167" s="8"/>
      <c r="H167" s="8"/>
      <c r="I167" s="8"/>
      <c r="J167" s="8" t="s">
        <v>212</v>
      </c>
      <c r="K167" s="8" t="s">
        <v>150</v>
      </c>
      <c r="L167" s="8"/>
      <c r="M167" s="18"/>
      <c r="N167" s="18"/>
      <c r="O167" s="18"/>
      <c r="P167" s="18"/>
      <c r="Q167" s="163"/>
      <c r="R167" s="277"/>
      <c r="S167" s="162"/>
      <c r="T167" s="162"/>
      <c r="U167" s="164"/>
      <c r="V167" s="164"/>
      <c r="W167" s="164"/>
    </row>
    <row r="168" spans="1:23" ht="12.75">
      <c r="A168" s="65" t="s">
        <v>437</v>
      </c>
      <c r="I168" s="1">
        <v>112</v>
      </c>
      <c r="J168" s="72">
        <v>4</v>
      </c>
      <c r="K168" s="72" t="s">
        <v>100</v>
      </c>
      <c r="L168" s="72"/>
      <c r="M168" s="86">
        <f aca="true" t="shared" si="47" ref="M168:T169">M169</f>
        <v>0</v>
      </c>
      <c r="N168" s="86">
        <f t="shared" si="47"/>
        <v>24600</v>
      </c>
      <c r="O168" s="86">
        <f t="shared" si="47"/>
        <v>75000</v>
      </c>
      <c r="P168" s="85">
        <f t="shared" si="47"/>
        <v>12300</v>
      </c>
      <c r="Q168" s="147">
        <f t="shared" si="47"/>
        <v>0</v>
      </c>
      <c r="R168" s="110">
        <f t="shared" si="47"/>
        <v>100000</v>
      </c>
      <c r="S168" s="148">
        <f t="shared" si="47"/>
        <v>0</v>
      </c>
      <c r="T168" s="85">
        <f t="shared" si="47"/>
        <v>0</v>
      </c>
      <c r="U168" s="149">
        <f aca="true" t="shared" si="48" ref="U168:W170">P168/O168*100</f>
        <v>16.400000000000002</v>
      </c>
      <c r="V168" s="149">
        <f t="shared" si="48"/>
        <v>0</v>
      </c>
      <c r="W168" s="149" t="e">
        <f t="shared" si="48"/>
        <v>#DIV/0!</v>
      </c>
    </row>
    <row r="169" spans="1:23" ht="12.75">
      <c r="A169" s="65" t="s">
        <v>437</v>
      </c>
      <c r="I169" s="1">
        <v>112</v>
      </c>
      <c r="J169" s="25">
        <v>42</v>
      </c>
      <c r="K169" s="25" t="s">
        <v>101</v>
      </c>
      <c r="L169" s="25"/>
      <c r="M169" s="26">
        <f t="shared" si="47"/>
        <v>0</v>
      </c>
      <c r="N169" s="26">
        <f t="shared" si="47"/>
        <v>24600</v>
      </c>
      <c r="O169" s="26">
        <f t="shared" si="47"/>
        <v>75000</v>
      </c>
      <c r="P169" s="30">
        <f t="shared" si="47"/>
        <v>12300</v>
      </c>
      <c r="Q169" s="151">
        <f t="shared" si="47"/>
        <v>0</v>
      </c>
      <c r="R169" s="110">
        <f t="shared" si="47"/>
        <v>100000</v>
      </c>
      <c r="S169" s="150">
        <f t="shared" si="47"/>
        <v>0</v>
      </c>
      <c r="T169" s="30">
        <f t="shared" si="47"/>
        <v>0</v>
      </c>
      <c r="U169" s="149">
        <f t="shared" si="48"/>
        <v>16.400000000000002</v>
      </c>
      <c r="V169" s="149">
        <f t="shared" si="48"/>
        <v>0</v>
      </c>
      <c r="W169" s="149" t="e">
        <f t="shared" si="48"/>
        <v>#DIV/0!</v>
      </c>
    </row>
    <row r="170" spans="1:23" ht="13.5" thickBot="1">
      <c r="A170" s="65" t="s">
        <v>437</v>
      </c>
      <c r="E170" s="1">
        <v>4</v>
      </c>
      <c r="G170" s="1">
        <v>6</v>
      </c>
      <c r="I170" s="1">
        <v>112</v>
      </c>
      <c r="J170" s="25">
        <v>4264</v>
      </c>
      <c r="K170" s="25" t="s">
        <v>241</v>
      </c>
      <c r="L170" s="25"/>
      <c r="M170" s="26">
        <v>0</v>
      </c>
      <c r="N170" s="26">
        <v>24600</v>
      </c>
      <c r="O170" s="26">
        <v>75000</v>
      </c>
      <c r="P170" s="30">
        <v>12300</v>
      </c>
      <c r="Q170" s="151">
        <v>0</v>
      </c>
      <c r="R170" s="110">
        <v>100000</v>
      </c>
      <c r="S170" s="150">
        <v>0</v>
      </c>
      <c r="T170" s="30">
        <v>0</v>
      </c>
      <c r="U170" s="149">
        <f t="shared" si="48"/>
        <v>16.400000000000002</v>
      </c>
      <c r="V170" s="149">
        <f t="shared" si="48"/>
        <v>0</v>
      </c>
      <c r="W170" s="149" t="e">
        <f t="shared" si="48"/>
        <v>#DIV/0!</v>
      </c>
    </row>
    <row r="171" spans="10:23" ht="13.5" thickBot="1">
      <c r="J171" s="199"/>
      <c r="K171" s="199" t="s">
        <v>323</v>
      </c>
      <c r="L171" s="199"/>
      <c r="M171" s="200">
        <f aca="true" t="shared" si="49" ref="M171:R171">M168</f>
        <v>0</v>
      </c>
      <c r="N171" s="200">
        <f t="shared" si="49"/>
        <v>24600</v>
      </c>
      <c r="O171" s="200">
        <f t="shared" si="49"/>
        <v>75000</v>
      </c>
      <c r="P171" s="200">
        <f t="shared" si="49"/>
        <v>12300</v>
      </c>
      <c r="Q171" s="201">
        <f>Q168</f>
        <v>0</v>
      </c>
      <c r="R171" s="288">
        <f t="shared" si="49"/>
        <v>100000</v>
      </c>
      <c r="S171" s="201">
        <f>S168</f>
        <v>0</v>
      </c>
      <c r="T171" s="200">
        <f>T168</f>
        <v>0</v>
      </c>
      <c r="U171" s="202"/>
      <c r="V171" s="202"/>
      <c r="W171" s="202"/>
    </row>
    <row r="172" spans="10:23" ht="13.5" thickBot="1">
      <c r="J172" s="175"/>
      <c r="K172" s="175" t="s">
        <v>327</v>
      </c>
      <c r="L172" s="175"/>
      <c r="M172" s="176">
        <f aca="true" t="shared" si="50" ref="M172:T172">M117+M130+M136+M142+M153+M165+M171</f>
        <v>1730335</v>
      </c>
      <c r="N172" s="176">
        <f t="shared" si="50"/>
        <v>1508385</v>
      </c>
      <c r="O172" s="176">
        <f t="shared" si="50"/>
        <v>1660500</v>
      </c>
      <c r="P172" s="176">
        <f t="shared" si="50"/>
        <v>1986315</v>
      </c>
      <c r="Q172" s="177">
        <f t="shared" si="50"/>
        <v>1963242</v>
      </c>
      <c r="R172" s="281">
        <f t="shared" si="50"/>
        <v>1609100</v>
      </c>
      <c r="S172" s="225">
        <f t="shared" si="50"/>
        <v>1530900</v>
      </c>
      <c r="T172" s="226">
        <f t="shared" si="50"/>
        <v>1510900</v>
      </c>
      <c r="U172" s="178"/>
      <c r="V172" s="178"/>
      <c r="W172" s="178"/>
    </row>
    <row r="173" spans="10:23" ht="13.5" thickTop="1">
      <c r="J173" s="159"/>
      <c r="K173" s="159"/>
      <c r="L173" s="159"/>
      <c r="M173" s="119"/>
      <c r="N173" s="119"/>
      <c r="O173" s="119"/>
      <c r="P173" s="119"/>
      <c r="Q173" s="166"/>
      <c r="R173" s="276"/>
      <c r="S173" s="166"/>
      <c r="T173" s="119"/>
      <c r="U173" s="227"/>
      <c r="V173" s="227"/>
      <c r="W173" s="227"/>
    </row>
    <row r="174" spans="1:23" ht="12.75">
      <c r="A174" s="21"/>
      <c r="B174" s="21"/>
      <c r="C174" s="21"/>
      <c r="D174" s="21"/>
      <c r="E174" s="21"/>
      <c r="F174" s="21"/>
      <c r="G174" s="21"/>
      <c r="H174" s="21"/>
      <c r="I174" s="21"/>
      <c r="J174" s="142" t="s">
        <v>152</v>
      </c>
      <c r="K174" s="142" t="s">
        <v>151</v>
      </c>
      <c r="L174" s="142"/>
      <c r="M174" s="19"/>
      <c r="N174" s="19"/>
      <c r="O174" s="19"/>
      <c r="P174" s="19"/>
      <c r="Q174" s="188"/>
      <c r="R174" s="285"/>
      <c r="S174" s="189"/>
      <c r="T174" s="189"/>
      <c r="U174" s="190"/>
      <c r="V174" s="190"/>
      <c r="W174" s="190"/>
    </row>
    <row r="175" spans="1:23" ht="12.75">
      <c r="A175" s="21"/>
      <c r="B175" s="21"/>
      <c r="C175" s="21"/>
      <c r="D175" s="21"/>
      <c r="E175" s="21"/>
      <c r="F175" s="21"/>
      <c r="G175" s="21"/>
      <c r="H175" s="21"/>
      <c r="I175" s="21">
        <v>300</v>
      </c>
      <c r="J175" s="21" t="s">
        <v>192</v>
      </c>
      <c r="K175" s="21"/>
      <c r="L175" s="21"/>
      <c r="M175" s="22"/>
      <c r="N175" s="22"/>
      <c r="O175" s="22"/>
      <c r="P175" s="22"/>
      <c r="Q175" s="183"/>
      <c r="R175" s="286"/>
      <c r="S175" s="191"/>
      <c r="T175" s="191"/>
      <c r="U175" s="192"/>
      <c r="V175" s="192"/>
      <c r="W175" s="192"/>
    </row>
    <row r="176" spans="1:23" ht="12.75">
      <c r="A176" s="7" t="s">
        <v>411</v>
      </c>
      <c r="B176" s="7"/>
      <c r="C176" s="7"/>
      <c r="D176" s="7"/>
      <c r="E176" s="7"/>
      <c r="F176" s="7"/>
      <c r="G176" s="7"/>
      <c r="H176" s="7"/>
      <c r="I176" s="7"/>
      <c r="J176" s="144" t="s">
        <v>154</v>
      </c>
      <c r="K176" s="144" t="s">
        <v>153</v>
      </c>
      <c r="L176" s="144"/>
      <c r="M176" s="17"/>
      <c r="N176" s="17"/>
      <c r="O176" s="17"/>
      <c r="P176" s="17"/>
      <c r="Q176" s="169"/>
      <c r="R176" s="279"/>
      <c r="S176" s="168"/>
      <c r="T176" s="168"/>
      <c r="U176" s="170"/>
      <c r="V176" s="170"/>
      <c r="W176" s="170"/>
    </row>
    <row r="177" spans="1:23" ht="12.75">
      <c r="A177" s="8" t="s">
        <v>438</v>
      </c>
      <c r="B177" s="8"/>
      <c r="C177" s="8"/>
      <c r="D177" s="8"/>
      <c r="E177" s="8"/>
      <c r="F177" s="8"/>
      <c r="G177" s="8"/>
      <c r="H177" s="8"/>
      <c r="I177" s="8">
        <v>321</v>
      </c>
      <c r="J177" s="8" t="s">
        <v>141</v>
      </c>
      <c r="K177" s="8" t="s">
        <v>155</v>
      </c>
      <c r="L177" s="8"/>
      <c r="M177" s="18"/>
      <c r="N177" s="18"/>
      <c r="O177" s="18"/>
      <c r="P177" s="18"/>
      <c r="Q177" s="163"/>
      <c r="R177" s="277"/>
      <c r="S177" s="162"/>
      <c r="T177" s="162"/>
      <c r="U177" s="164"/>
      <c r="V177" s="164"/>
      <c r="W177" s="164"/>
    </row>
    <row r="178" spans="1:23" ht="12.75">
      <c r="A178" s="65" t="s">
        <v>438</v>
      </c>
      <c r="I178" s="1">
        <v>321</v>
      </c>
      <c r="J178" s="72">
        <v>3</v>
      </c>
      <c r="K178" s="72" t="s">
        <v>9</v>
      </c>
      <c r="L178" s="72"/>
      <c r="M178" s="86">
        <f aca="true" t="shared" si="51" ref="M178:T179">M179</f>
        <v>94000</v>
      </c>
      <c r="N178" s="85">
        <f t="shared" si="51"/>
        <v>85000</v>
      </c>
      <c r="O178" s="85">
        <f t="shared" si="51"/>
        <v>90000</v>
      </c>
      <c r="P178" s="85">
        <f t="shared" si="51"/>
        <v>90000</v>
      </c>
      <c r="Q178" s="147">
        <f t="shared" si="51"/>
        <v>120000</v>
      </c>
      <c r="R178" s="110">
        <f t="shared" si="51"/>
        <v>90000</v>
      </c>
      <c r="S178" s="148">
        <f t="shared" si="51"/>
        <v>100000</v>
      </c>
      <c r="T178" s="85">
        <f t="shared" si="51"/>
        <v>100000</v>
      </c>
      <c r="U178" s="149">
        <f aca="true" t="shared" si="52" ref="U178:W180">P178/O178*100</f>
        <v>100</v>
      </c>
      <c r="V178" s="149">
        <f t="shared" si="52"/>
        <v>133.33333333333331</v>
      </c>
      <c r="W178" s="149">
        <f t="shared" si="52"/>
        <v>75</v>
      </c>
    </row>
    <row r="179" spans="1:23" ht="12.75">
      <c r="A179" s="65" t="s">
        <v>438</v>
      </c>
      <c r="I179" s="1">
        <v>321</v>
      </c>
      <c r="J179" s="25">
        <v>38</v>
      </c>
      <c r="K179" s="25" t="s">
        <v>52</v>
      </c>
      <c r="L179" s="25"/>
      <c r="M179" s="26">
        <f t="shared" si="51"/>
        <v>94000</v>
      </c>
      <c r="N179" s="30">
        <f t="shared" si="51"/>
        <v>85000</v>
      </c>
      <c r="O179" s="30">
        <f t="shared" si="51"/>
        <v>90000</v>
      </c>
      <c r="P179" s="30">
        <f t="shared" si="51"/>
        <v>90000</v>
      </c>
      <c r="Q179" s="151">
        <f t="shared" si="51"/>
        <v>120000</v>
      </c>
      <c r="R179" s="110">
        <f t="shared" si="51"/>
        <v>90000</v>
      </c>
      <c r="S179" s="150">
        <f t="shared" si="51"/>
        <v>100000</v>
      </c>
      <c r="T179" s="30">
        <f t="shared" si="51"/>
        <v>100000</v>
      </c>
      <c r="U179" s="149">
        <f t="shared" si="52"/>
        <v>100</v>
      </c>
      <c r="V179" s="149">
        <f t="shared" si="52"/>
        <v>133.33333333333331</v>
      </c>
      <c r="W179" s="149">
        <f t="shared" si="52"/>
        <v>75</v>
      </c>
    </row>
    <row r="180" spans="1:23" ht="13.5" thickBot="1">
      <c r="A180" s="65" t="s">
        <v>438</v>
      </c>
      <c r="B180" s="1">
        <v>1</v>
      </c>
      <c r="C180" s="1">
        <v>2</v>
      </c>
      <c r="E180" s="1">
        <v>4</v>
      </c>
      <c r="I180" s="1">
        <v>321</v>
      </c>
      <c r="J180" s="25">
        <v>3811</v>
      </c>
      <c r="K180" s="25" t="s">
        <v>242</v>
      </c>
      <c r="L180" s="25"/>
      <c r="M180" s="26">
        <v>94000</v>
      </c>
      <c r="N180" s="30">
        <v>85000</v>
      </c>
      <c r="O180" s="30">
        <v>90000</v>
      </c>
      <c r="P180" s="30">
        <v>90000</v>
      </c>
      <c r="Q180" s="151">
        <v>120000</v>
      </c>
      <c r="R180" s="110">
        <v>90000</v>
      </c>
      <c r="S180" s="150">
        <v>100000</v>
      </c>
      <c r="T180" s="30">
        <v>100000</v>
      </c>
      <c r="U180" s="149">
        <f t="shared" si="52"/>
        <v>100</v>
      </c>
      <c r="V180" s="149">
        <f t="shared" si="52"/>
        <v>133.33333333333331</v>
      </c>
      <c r="W180" s="149">
        <f t="shared" si="52"/>
        <v>75</v>
      </c>
    </row>
    <row r="181" spans="10:23" ht="12.75">
      <c r="J181" s="199"/>
      <c r="K181" s="199" t="s">
        <v>323</v>
      </c>
      <c r="L181" s="199"/>
      <c r="M181" s="200">
        <f aca="true" t="shared" si="53" ref="M181:R181">M178</f>
        <v>94000</v>
      </c>
      <c r="N181" s="200">
        <f>N178</f>
        <v>85000</v>
      </c>
      <c r="O181" s="200">
        <f t="shared" si="53"/>
        <v>90000</v>
      </c>
      <c r="P181" s="200">
        <f t="shared" si="53"/>
        <v>90000</v>
      </c>
      <c r="Q181" s="201">
        <f>Q178</f>
        <v>120000</v>
      </c>
      <c r="R181" s="288">
        <f t="shared" si="53"/>
        <v>90000</v>
      </c>
      <c r="S181" s="201">
        <f>S178</f>
        <v>100000</v>
      </c>
      <c r="T181" s="200">
        <f>T178</f>
        <v>100000</v>
      </c>
      <c r="U181" s="202"/>
      <c r="V181" s="202"/>
      <c r="W181" s="202"/>
    </row>
    <row r="182" spans="10:23" ht="12.75">
      <c r="J182" s="33"/>
      <c r="K182" s="33"/>
      <c r="L182" s="33"/>
      <c r="M182" s="34"/>
      <c r="N182" s="99"/>
      <c r="O182" s="34"/>
      <c r="P182" s="37"/>
      <c r="Q182" s="228"/>
      <c r="R182" s="289"/>
      <c r="S182" s="160"/>
      <c r="T182" s="37"/>
      <c r="U182" s="229"/>
      <c r="V182" s="229"/>
      <c r="W182" s="229"/>
    </row>
    <row r="183" spans="1:23" ht="12.75">
      <c r="A183" s="8" t="s">
        <v>439</v>
      </c>
      <c r="B183" s="8"/>
      <c r="C183" s="8"/>
      <c r="D183" s="8"/>
      <c r="E183" s="8"/>
      <c r="F183" s="8"/>
      <c r="G183" s="8"/>
      <c r="H183" s="8"/>
      <c r="I183" s="8">
        <v>321</v>
      </c>
      <c r="J183" s="8" t="s">
        <v>141</v>
      </c>
      <c r="K183" s="8" t="s">
        <v>156</v>
      </c>
      <c r="L183" s="8"/>
      <c r="M183" s="18"/>
      <c r="N183" s="230"/>
      <c r="O183" s="18"/>
      <c r="P183" s="18"/>
      <c r="Q183" s="163"/>
      <c r="R183" s="277"/>
      <c r="S183" s="163"/>
      <c r="T183" s="18"/>
      <c r="U183" s="164"/>
      <c r="V183" s="164"/>
      <c r="W183" s="164"/>
    </row>
    <row r="184" spans="1:23" ht="12.75">
      <c r="A184" s="65" t="s">
        <v>439</v>
      </c>
      <c r="I184" s="1">
        <v>321</v>
      </c>
      <c r="J184" s="72">
        <v>3</v>
      </c>
      <c r="K184" s="72" t="s">
        <v>9</v>
      </c>
      <c r="L184" s="72"/>
      <c r="M184" s="86">
        <f>M185</f>
        <v>0</v>
      </c>
      <c r="N184" s="85">
        <f>N185+N189</f>
        <v>3000</v>
      </c>
      <c r="O184" s="86">
        <f>O185+O189</f>
        <v>20000</v>
      </c>
      <c r="P184" s="85">
        <f>P185</f>
        <v>39500</v>
      </c>
      <c r="Q184" s="147">
        <f>Q185</f>
        <v>10000</v>
      </c>
      <c r="R184" s="110">
        <f>R185+R189</f>
        <v>43500</v>
      </c>
      <c r="S184" s="148">
        <f>S185+S189</f>
        <v>43500</v>
      </c>
      <c r="T184" s="85">
        <f>T185+T189</f>
        <v>43500</v>
      </c>
      <c r="U184" s="149">
        <f aca="true" t="shared" si="54" ref="U184:W188">P184/O184*100</f>
        <v>197.5</v>
      </c>
      <c r="V184" s="149">
        <f t="shared" si="54"/>
        <v>25.31645569620253</v>
      </c>
      <c r="W184" s="149">
        <f t="shared" si="54"/>
        <v>434.99999999999994</v>
      </c>
    </row>
    <row r="185" spans="1:23" ht="12.75">
      <c r="A185" s="65" t="s">
        <v>439</v>
      </c>
      <c r="I185" s="1">
        <v>321</v>
      </c>
      <c r="J185" s="25">
        <v>32</v>
      </c>
      <c r="K185" s="32" t="s">
        <v>41</v>
      </c>
      <c r="L185" s="31"/>
      <c r="M185" s="26">
        <f>M186+M187</f>
        <v>0</v>
      </c>
      <c r="N185" s="30">
        <f>N186+N187</f>
        <v>0</v>
      </c>
      <c r="O185" s="26">
        <f>O186+O187</f>
        <v>20000</v>
      </c>
      <c r="P185" s="30">
        <f>P186+P187+P189</f>
        <v>39500</v>
      </c>
      <c r="Q185" s="151">
        <f>Q186+Q187+Q188</f>
        <v>10000</v>
      </c>
      <c r="R185" s="110">
        <f>R186+R187+X189</f>
        <v>36500</v>
      </c>
      <c r="S185" s="150">
        <f>S186+S187+Y189</f>
        <v>36500</v>
      </c>
      <c r="T185" s="30">
        <f>T186+T187+Z189</f>
        <v>36500</v>
      </c>
      <c r="U185" s="149">
        <f t="shared" si="54"/>
        <v>197.5</v>
      </c>
      <c r="V185" s="149">
        <f t="shared" si="54"/>
        <v>25.31645569620253</v>
      </c>
      <c r="W185" s="149">
        <f t="shared" si="54"/>
        <v>365</v>
      </c>
    </row>
    <row r="186" spans="1:23" ht="12.75">
      <c r="A186" s="65" t="s">
        <v>439</v>
      </c>
      <c r="C186" s="1">
        <v>2</v>
      </c>
      <c r="D186" s="1">
        <v>3</v>
      </c>
      <c r="E186" s="1">
        <v>4</v>
      </c>
      <c r="I186" s="1">
        <v>321</v>
      </c>
      <c r="J186" s="25">
        <v>3237</v>
      </c>
      <c r="K186" s="25" t="s">
        <v>243</v>
      </c>
      <c r="L186" s="25"/>
      <c r="M186" s="26">
        <v>0</v>
      </c>
      <c r="N186" s="30">
        <v>0</v>
      </c>
      <c r="O186" s="26">
        <v>20000</v>
      </c>
      <c r="P186" s="30">
        <v>20000</v>
      </c>
      <c r="Q186" s="151">
        <v>0</v>
      </c>
      <c r="R186" s="110">
        <v>20000</v>
      </c>
      <c r="S186" s="150">
        <v>20000</v>
      </c>
      <c r="T186" s="30">
        <v>20000</v>
      </c>
      <c r="U186" s="149">
        <f t="shared" si="54"/>
        <v>100</v>
      </c>
      <c r="V186" s="149">
        <f t="shared" si="54"/>
        <v>0</v>
      </c>
      <c r="W186" s="149" t="e">
        <f t="shared" si="54"/>
        <v>#DIV/0!</v>
      </c>
    </row>
    <row r="187" spans="1:23" ht="12.75">
      <c r="A187" s="65" t="s">
        <v>439</v>
      </c>
      <c r="C187" s="1">
        <v>2</v>
      </c>
      <c r="D187" s="1">
        <v>3</v>
      </c>
      <c r="E187" s="1">
        <v>4</v>
      </c>
      <c r="I187" s="1">
        <v>321</v>
      </c>
      <c r="J187" s="25">
        <v>3237</v>
      </c>
      <c r="K187" s="25" t="s">
        <v>513</v>
      </c>
      <c r="L187" s="25"/>
      <c r="M187" s="26">
        <v>0</v>
      </c>
      <c r="N187" s="30">
        <v>0</v>
      </c>
      <c r="O187" s="26">
        <v>0</v>
      </c>
      <c r="P187" s="30">
        <v>16500</v>
      </c>
      <c r="Q187" s="151">
        <v>0</v>
      </c>
      <c r="R187" s="110">
        <v>16500</v>
      </c>
      <c r="S187" s="150">
        <v>16500</v>
      </c>
      <c r="T187" s="30">
        <v>16500</v>
      </c>
      <c r="U187" s="149" t="e">
        <f t="shared" si="54"/>
        <v>#DIV/0!</v>
      </c>
      <c r="V187" s="149">
        <f t="shared" si="54"/>
        <v>0</v>
      </c>
      <c r="W187" s="149" t="e">
        <f t="shared" si="54"/>
        <v>#DIV/0!</v>
      </c>
    </row>
    <row r="188" spans="1:23" ht="12.75">
      <c r="A188" s="65" t="s">
        <v>439</v>
      </c>
      <c r="C188" s="1">
        <v>2</v>
      </c>
      <c r="D188" s="1">
        <v>3</v>
      </c>
      <c r="E188" s="1">
        <v>4</v>
      </c>
      <c r="I188" s="1">
        <v>321</v>
      </c>
      <c r="J188" s="57">
        <v>3237</v>
      </c>
      <c r="K188" s="25" t="s">
        <v>363</v>
      </c>
      <c r="L188" s="57"/>
      <c r="M188" s="58">
        <v>0</v>
      </c>
      <c r="N188" s="63">
        <v>0</v>
      </c>
      <c r="O188" s="58">
        <v>0</v>
      </c>
      <c r="P188" s="63">
        <v>0</v>
      </c>
      <c r="Q188" s="151">
        <v>10000</v>
      </c>
      <c r="R188" s="290">
        <v>0</v>
      </c>
      <c r="S188" s="150">
        <v>0</v>
      </c>
      <c r="T188" s="30">
        <v>0</v>
      </c>
      <c r="U188" s="149" t="e">
        <f t="shared" si="54"/>
        <v>#DIV/0!</v>
      </c>
      <c r="V188" s="149" t="e">
        <f t="shared" si="54"/>
        <v>#DIV/0!</v>
      </c>
      <c r="W188" s="149">
        <f t="shared" si="54"/>
        <v>0</v>
      </c>
    </row>
    <row r="189" spans="1:23" ht="12.75">
      <c r="A189" s="65" t="s">
        <v>439</v>
      </c>
      <c r="C189" s="1">
        <v>2</v>
      </c>
      <c r="D189" s="1">
        <v>3</v>
      </c>
      <c r="E189" s="1">
        <v>4</v>
      </c>
      <c r="J189" s="57">
        <v>381</v>
      </c>
      <c r="K189" s="32" t="s">
        <v>53</v>
      </c>
      <c r="L189" s="66"/>
      <c r="M189" s="58"/>
      <c r="N189" s="63">
        <f>N190</f>
        <v>3000</v>
      </c>
      <c r="O189" s="58">
        <f>O190</f>
        <v>0</v>
      </c>
      <c r="P189" s="63">
        <f>P190</f>
        <v>3000</v>
      </c>
      <c r="Q189" s="211">
        <v>0</v>
      </c>
      <c r="R189" s="290">
        <f>R190</f>
        <v>7000</v>
      </c>
      <c r="S189" s="210">
        <f>S190</f>
        <v>7000</v>
      </c>
      <c r="T189" s="63">
        <f>T190</f>
        <v>7000</v>
      </c>
      <c r="U189" s="154"/>
      <c r="V189" s="154"/>
      <c r="W189" s="154"/>
    </row>
    <row r="190" spans="1:23" ht="13.5" thickBot="1">
      <c r="A190" s="65" t="s">
        <v>439</v>
      </c>
      <c r="C190" s="1">
        <v>2</v>
      </c>
      <c r="D190" s="1">
        <v>3</v>
      </c>
      <c r="E190" s="1">
        <v>4</v>
      </c>
      <c r="J190" s="57">
        <v>3811</v>
      </c>
      <c r="K190" s="57" t="s">
        <v>492</v>
      </c>
      <c r="L190" s="57"/>
      <c r="M190" s="58"/>
      <c r="N190" s="63">
        <v>3000</v>
      </c>
      <c r="O190" s="58">
        <v>0</v>
      </c>
      <c r="P190" s="63">
        <v>3000</v>
      </c>
      <c r="Q190" s="211">
        <v>0</v>
      </c>
      <c r="R190" s="290">
        <v>7000</v>
      </c>
      <c r="S190" s="210">
        <v>7000</v>
      </c>
      <c r="T190" s="63">
        <v>7000</v>
      </c>
      <c r="U190" s="154"/>
      <c r="V190" s="154"/>
      <c r="W190" s="154"/>
    </row>
    <row r="191" spans="10:23" ht="13.5" thickBot="1">
      <c r="J191" s="199"/>
      <c r="K191" s="199" t="s">
        <v>323</v>
      </c>
      <c r="L191" s="199"/>
      <c r="M191" s="200">
        <f aca="true" t="shared" si="55" ref="M191:R191">M184</f>
        <v>0</v>
      </c>
      <c r="N191" s="200">
        <f t="shared" si="55"/>
        <v>3000</v>
      </c>
      <c r="O191" s="200">
        <f t="shared" si="55"/>
        <v>20000</v>
      </c>
      <c r="P191" s="200">
        <f t="shared" si="55"/>
        <v>39500</v>
      </c>
      <c r="Q191" s="201">
        <f t="shared" si="55"/>
        <v>10000</v>
      </c>
      <c r="R191" s="288">
        <f t="shared" si="55"/>
        <v>43500</v>
      </c>
      <c r="S191" s="201">
        <f>S184</f>
        <v>43500</v>
      </c>
      <c r="T191" s="200">
        <f>T184</f>
        <v>43500</v>
      </c>
      <c r="U191" s="202"/>
      <c r="V191" s="202"/>
      <c r="W191" s="202"/>
    </row>
    <row r="192" spans="10:23" ht="12.75" hidden="1">
      <c r="J192" s="33"/>
      <c r="K192" s="33"/>
      <c r="L192" s="33"/>
      <c r="M192" s="34"/>
      <c r="N192" s="99"/>
      <c r="O192" s="34"/>
      <c r="P192" s="37"/>
      <c r="Q192" s="228"/>
      <c r="R192" s="289"/>
      <c r="S192" s="160"/>
      <c r="T192" s="37"/>
      <c r="U192" s="229"/>
      <c r="V192" s="229"/>
      <c r="W192" s="229"/>
    </row>
    <row r="193" spans="1:23" ht="12.75" hidden="1">
      <c r="A193" s="8"/>
      <c r="B193" s="8"/>
      <c r="C193" s="8"/>
      <c r="D193" s="8"/>
      <c r="E193" s="8"/>
      <c r="F193" s="8"/>
      <c r="G193" s="8"/>
      <c r="H193" s="8"/>
      <c r="I193" s="8">
        <v>321</v>
      </c>
      <c r="J193" s="8" t="s">
        <v>158</v>
      </c>
      <c r="K193" s="8" t="s">
        <v>157</v>
      </c>
      <c r="L193" s="8"/>
      <c r="M193" s="18"/>
      <c r="N193" s="231"/>
      <c r="O193" s="18"/>
      <c r="P193" s="22"/>
      <c r="Q193" s="163"/>
      <c r="R193" s="277"/>
      <c r="S193" s="183"/>
      <c r="T193" s="22"/>
      <c r="U193" s="164"/>
      <c r="V193" s="164"/>
      <c r="W193" s="164"/>
    </row>
    <row r="194" spans="10:23" ht="12.75" hidden="1">
      <c r="J194" s="72">
        <v>3</v>
      </c>
      <c r="K194" s="72" t="s">
        <v>9</v>
      </c>
      <c r="L194" s="72"/>
      <c r="M194" s="86">
        <f aca="true" t="shared" si="56" ref="M194:T195">M195</f>
        <v>0</v>
      </c>
      <c r="N194" s="194">
        <f t="shared" si="56"/>
        <v>0</v>
      </c>
      <c r="O194" s="86">
        <f t="shared" si="56"/>
        <v>0</v>
      </c>
      <c r="P194" s="85">
        <f t="shared" si="56"/>
        <v>0</v>
      </c>
      <c r="Q194" s="151">
        <f t="shared" si="56"/>
        <v>0</v>
      </c>
      <c r="R194" s="111">
        <f t="shared" si="56"/>
        <v>0</v>
      </c>
      <c r="S194" s="150">
        <f t="shared" si="56"/>
        <v>0</v>
      </c>
      <c r="T194" s="30">
        <f t="shared" si="56"/>
        <v>0</v>
      </c>
      <c r="U194" s="149" t="e">
        <f aca="true" t="shared" si="57" ref="U194:W196">P194/O194</f>
        <v>#DIV/0!</v>
      </c>
      <c r="V194" s="149" t="e">
        <f t="shared" si="57"/>
        <v>#DIV/0!</v>
      </c>
      <c r="W194" s="149" t="e">
        <f t="shared" si="57"/>
        <v>#DIV/0!</v>
      </c>
    </row>
    <row r="195" spans="10:23" ht="12.75" hidden="1">
      <c r="J195" s="28">
        <v>38</v>
      </c>
      <c r="K195" s="28" t="s">
        <v>52</v>
      </c>
      <c r="L195" s="28"/>
      <c r="M195" s="26">
        <f t="shared" si="56"/>
        <v>0</v>
      </c>
      <c r="N195" s="232">
        <f t="shared" si="56"/>
        <v>0</v>
      </c>
      <c r="O195" s="26">
        <f t="shared" si="56"/>
        <v>0</v>
      </c>
      <c r="P195" s="30">
        <f t="shared" si="56"/>
        <v>0</v>
      </c>
      <c r="Q195" s="151">
        <f t="shared" si="56"/>
        <v>0</v>
      </c>
      <c r="R195" s="111">
        <f t="shared" si="56"/>
        <v>0</v>
      </c>
      <c r="S195" s="150">
        <f t="shared" si="56"/>
        <v>0</v>
      </c>
      <c r="T195" s="30">
        <f t="shared" si="56"/>
        <v>0</v>
      </c>
      <c r="U195" s="149" t="e">
        <f t="shared" si="57"/>
        <v>#DIV/0!</v>
      </c>
      <c r="V195" s="149" t="e">
        <f t="shared" si="57"/>
        <v>#DIV/0!</v>
      </c>
      <c r="W195" s="149" t="e">
        <f t="shared" si="57"/>
        <v>#DIV/0!</v>
      </c>
    </row>
    <row r="196" spans="10:23" ht="13.5" hidden="1" thickBot="1">
      <c r="J196" s="25">
        <v>3821</v>
      </c>
      <c r="K196" s="25" t="s">
        <v>244</v>
      </c>
      <c r="L196" s="25"/>
      <c r="M196" s="26">
        <v>0</v>
      </c>
      <c r="N196" s="232">
        <v>0</v>
      </c>
      <c r="O196" s="26">
        <v>0</v>
      </c>
      <c r="P196" s="30">
        <v>0</v>
      </c>
      <c r="Q196" s="151">
        <v>0</v>
      </c>
      <c r="R196" s="111">
        <v>0</v>
      </c>
      <c r="S196" s="150">
        <v>0</v>
      </c>
      <c r="T196" s="30">
        <v>0</v>
      </c>
      <c r="U196" s="149" t="e">
        <f t="shared" si="57"/>
        <v>#DIV/0!</v>
      </c>
      <c r="V196" s="149" t="e">
        <f t="shared" si="57"/>
        <v>#DIV/0!</v>
      </c>
      <c r="W196" s="149" t="e">
        <f t="shared" si="57"/>
        <v>#DIV/0!</v>
      </c>
    </row>
    <row r="197" spans="10:23" ht="13.5" hidden="1" thickBot="1">
      <c r="J197" s="199"/>
      <c r="K197" s="199" t="s">
        <v>323</v>
      </c>
      <c r="L197" s="199"/>
      <c r="M197" s="200">
        <f aca="true" t="shared" si="58" ref="M197:R197">M194</f>
        <v>0</v>
      </c>
      <c r="N197" s="233">
        <f>N194</f>
        <v>0</v>
      </c>
      <c r="O197" s="200">
        <f t="shared" si="58"/>
        <v>0</v>
      </c>
      <c r="P197" s="223">
        <f t="shared" si="58"/>
        <v>0</v>
      </c>
      <c r="Q197" s="201">
        <f>Q194</f>
        <v>0</v>
      </c>
      <c r="R197" s="288">
        <f t="shared" si="58"/>
        <v>0</v>
      </c>
      <c r="S197" s="222">
        <f>S194</f>
        <v>0</v>
      </c>
      <c r="T197" s="223">
        <f>T194</f>
        <v>0</v>
      </c>
      <c r="U197" s="202"/>
      <c r="V197" s="202"/>
      <c r="W197" s="202"/>
    </row>
    <row r="198" spans="10:23" ht="13.5" thickBot="1">
      <c r="J198" s="175"/>
      <c r="K198" s="175" t="s">
        <v>328</v>
      </c>
      <c r="L198" s="175"/>
      <c r="M198" s="176">
        <f aca="true" t="shared" si="59" ref="M198:T198">M181+M191+M197</f>
        <v>94000</v>
      </c>
      <c r="N198" s="176">
        <f t="shared" si="59"/>
        <v>88000</v>
      </c>
      <c r="O198" s="176">
        <f t="shared" si="59"/>
        <v>110000</v>
      </c>
      <c r="P198" s="176">
        <f t="shared" si="59"/>
        <v>129500</v>
      </c>
      <c r="Q198" s="177">
        <f t="shared" si="59"/>
        <v>130000</v>
      </c>
      <c r="R198" s="281">
        <f t="shared" si="59"/>
        <v>133500</v>
      </c>
      <c r="S198" s="177">
        <f t="shared" si="59"/>
        <v>143500</v>
      </c>
      <c r="T198" s="176">
        <f t="shared" si="59"/>
        <v>143500</v>
      </c>
      <c r="U198" s="178"/>
      <c r="V198" s="178"/>
      <c r="W198" s="178"/>
    </row>
    <row r="199" spans="10:23" ht="13.5" thickTop="1">
      <c r="J199" s="33"/>
      <c r="K199" s="33"/>
      <c r="L199" s="33"/>
      <c r="M199" s="34"/>
      <c r="N199" s="99"/>
      <c r="O199" s="34"/>
      <c r="P199" s="37"/>
      <c r="Q199" s="228"/>
      <c r="R199" s="289"/>
      <c r="S199" s="160"/>
      <c r="T199" s="37"/>
      <c r="U199" s="229"/>
      <c r="V199" s="229"/>
      <c r="W199" s="229"/>
    </row>
    <row r="200" spans="1:23" ht="12.75">
      <c r="A200" s="21"/>
      <c r="B200" s="21"/>
      <c r="C200" s="21"/>
      <c r="D200" s="21"/>
      <c r="E200" s="21"/>
      <c r="F200" s="21"/>
      <c r="G200" s="21"/>
      <c r="H200" s="21"/>
      <c r="I200" s="21"/>
      <c r="J200" s="142" t="s">
        <v>288</v>
      </c>
      <c r="K200" s="142" t="s">
        <v>287</v>
      </c>
      <c r="L200" s="142"/>
      <c r="M200" s="19"/>
      <c r="N200" s="234"/>
      <c r="O200" s="19"/>
      <c r="P200" s="19"/>
      <c r="Q200" s="188"/>
      <c r="R200" s="285"/>
      <c r="S200" s="189"/>
      <c r="T200" s="189"/>
      <c r="U200" s="190"/>
      <c r="V200" s="190"/>
      <c r="W200" s="190"/>
    </row>
    <row r="201" spans="1:23" ht="12.75">
      <c r="A201" s="21"/>
      <c r="B201" s="21"/>
      <c r="C201" s="21"/>
      <c r="D201" s="21"/>
      <c r="E201" s="21"/>
      <c r="F201" s="21"/>
      <c r="G201" s="21"/>
      <c r="H201" s="21"/>
      <c r="I201" s="21">
        <v>400</v>
      </c>
      <c r="J201" s="21" t="s">
        <v>206</v>
      </c>
      <c r="K201" s="21" t="s">
        <v>208</v>
      </c>
      <c r="L201" s="21"/>
      <c r="M201" s="22"/>
      <c r="N201" s="231"/>
      <c r="O201" s="22"/>
      <c r="P201" s="22"/>
      <c r="Q201" s="183"/>
      <c r="R201" s="286"/>
      <c r="S201" s="191"/>
      <c r="T201" s="191"/>
      <c r="U201" s="192"/>
      <c r="V201" s="192"/>
      <c r="W201" s="192"/>
    </row>
    <row r="202" spans="1:23" ht="12.75">
      <c r="A202" s="7" t="s">
        <v>412</v>
      </c>
      <c r="B202" s="7"/>
      <c r="C202" s="7"/>
      <c r="D202" s="7"/>
      <c r="E202" s="7"/>
      <c r="F202" s="7"/>
      <c r="G202" s="7"/>
      <c r="H202" s="7"/>
      <c r="I202" s="7"/>
      <c r="J202" s="144" t="s">
        <v>160</v>
      </c>
      <c r="K202" s="144" t="s">
        <v>159</v>
      </c>
      <c r="L202" s="144"/>
      <c r="M202" s="17"/>
      <c r="N202" s="235"/>
      <c r="O202" s="17"/>
      <c r="P202" s="17"/>
      <c r="Q202" s="169"/>
      <c r="R202" s="279"/>
      <c r="S202" s="168"/>
      <c r="T202" s="168"/>
      <c r="U202" s="170"/>
      <c r="V202" s="170"/>
      <c r="W202" s="170"/>
    </row>
    <row r="203" spans="1:23" ht="12.75">
      <c r="A203" s="8" t="s">
        <v>440</v>
      </c>
      <c r="B203" s="8"/>
      <c r="C203" s="8"/>
      <c r="D203" s="8"/>
      <c r="E203" s="8"/>
      <c r="F203" s="8"/>
      <c r="G203" s="8"/>
      <c r="H203" s="8"/>
      <c r="I203" s="8">
        <v>451</v>
      </c>
      <c r="J203" s="8" t="s">
        <v>162</v>
      </c>
      <c r="K203" s="8" t="s">
        <v>161</v>
      </c>
      <c r="L203" s="8"/>
      <c r="M203" s="18"/>
      <c r="N203" s="230"/>
      <c r="O203" s="18"/>
      <c r="P203" s="18"/>
      <c r="Q203" s="163"/>
      <c r="R203" s="277"/>
      <c r="S203" s="162"/>
      <c r="T203" s="162"/>
      <c r="U203" s="164"/>
      <c r="V203" s="164"/>
      <c r="W203" s="164"/>
    </row>
    <row r="204" spans="1:23" ht="12.75">
      <c r="A204" s="65" t="s">
        <v>440</v>
      </c>
      <c r="I204" s="1">
        <v>451</v>
      </c>
      <c r="J204" s="72">
        <v>3</v>
      </c>
      <c r="K204" s="72" t="s">
        <v>9</v>
      </c>
      <c r="L204" s="72"/>
      <c r="M204" s="86">
        <f aca="true" t="shared" si="60" ref="M204:T205">M205</f>
        <v>464686</v>
      </c>
      <c r="N204" s="85">
        <f t="shared" si="60"/>
        <v>100550</v>
      </c>
      <c r="O204" s="85">
        <f t="shared" si="60"/>
        <v>100000</v>
      </c>
      <c r="P204" s="85">
        <f t="shared" si="60"/>
        <v>100000</v>
      </c>
      <c r="Q204" s="147">
        <f t="shared" si="60"/>
        <v>200000</v>
      </c>
      <c r="R204" s="110">
        <f t="shared" si="60"/>
        <v>80000</v>
      </c>
      <c r="S204" s="148">
        <f t="shared" si="60"/>
        <v>100000</v>
      </c>
      <c r="T204" s="85">
        <f t="shared" si="60"/>
        <v>100000</v>
      </c>
      <c r="U204" s="149">
        <f aca="true" t="shared" si="61" ref="U204:W206">P204/O204*100</f>
        <v>100</v>
      </c>
      <c r="V204" s="149">
        <f t="shared" si="61"/>
        <v>200</v>
      </c>
      <c r="W204" s="149">
        <f t="shared" si="61"/>
        <v>40</v>
      </c>
    </row>
    <row r="205" spans="1:23" ht="12.75">
      <c r="A205" s="65" t="s">
        <v>440</v>
      </c>
      <c r="I205" s="1">
        <v>451</v>
      </c>
      <c r="J205" s="25">
        <v>32</v>
      </c>
      <c r="K205" s="32" t="s">
        <v>41</v>
      </c>
      <c r="L205" s="31"/>
      <c r="M205" s="26">
        <f t="shared" si="60"/>
        <v>464686</v>
      </c>
      <c r="N205" s="30">
        <f t="shared" si="60"/>
        <v>100550</v>
      </c>
      <c r="O205" s="30">
        <f t="shared" si="60"/>
        <v>100000</v>
      </c>
      <c r="P205" s="30">
        <f t="shared" si="60"/>
        <v>100000</v>
      </c>
      <c r="Q205" s="151">
        <f t="shared" si="60"/>
        <v>200000</v>
      </c>
      <c r="R205" s="110">
        <f t="shared" si="60"/>
        <v>80000</v>
      </c>
      <c r="S205" s="150">
        <f t="shared" si="60"/>
        <v>100000</v>
      </c>
      <c r="T205" s="30">
        <f t="shared" si="60"/>
        <v>100000</v>
      </c>
      <c r="U205" s="149">
        <f t="shared" si="61"/>
        <v>100</v>
      </c>
      <c r="V205" s="149">
        <f t="shared" si="61"/>
        <v>200</v>
      </c>
      <c r="W205" s="149">
        <f t="shared" si="61"/>
        <v>40</v>
      </c>
    </row>
    <row r="206" spans="1:23" ht="13.5" thickBot="1">
      <c r="A206" s="65" t="s">
        <v>440</v>
      </c>
      <c r="C206" s="1">
        <v>2</v>
      </c>
      <c r="D206" s="1">
        <v>3</v>
      </c>
      <c r="E206" s="1">
        <v>4</v>
      </c>
      <c r="I206" s="1">
        <v>451</v>
      </c>
      <c r="J206" s="25">
        <v>3232</v>
      </c>
      <c r="K206" s="25" t="s">
        <v>400</v>
      </c>
      <c r="L206" s="25"/>
      <c r="M206" s="26">
        <v>464686</v>
      </c>
      <c r="N206" s="30">
        <v>100550</v>
      </c>
      <c r="O206" s="30">
        <v>100000</v>
      </c>
      <c r="P206" s="30">
        <v>100000</v>
      </c>
      <c r="Q206" s="151">
        <v>200000</v>
      </c>
      <c r="R206" s="110">
        <v>80000</v>
      </c>
      <c r="S206" s="150">
        <v>100000</v>
      </c>
      <c r="T206" s="30">
        <v>100000</v>
      </c>
      <c r="U206" s="149">
        <f t="shared" si="61"/>
        <v>100</v>
      </c>
      <c r="V206" s="149">
        <f t="shared" si="61"/>
        <v>200</v>
      </c>
      <c r="W206" s="149">
        <f t="shared" si="61"/>
        <v>40</v>
      </c>
    </row>
    <row r="207" spans="10:23" ht="12.75">
      <c r="J207" s="199"/>
      <c r="K207" s="199" t="s">
        <v>323</v>
      </c>
      <c r="L207" s="199"/>
      <c r="M207" s="200">
        <f aca="true" t="shared" si="62" ref="M207:R207">M204</f>
        <v>464686</v>
      </c>
      <c r="N207" s="200">
        <f>N204</f>
        <v>100550</v>
      </c>
      <c r="O207" s="200">
        <f t="shared" si="62"/>
        <v>100000</v>
      </c>
      <c r="P207" s="200">
        <f t="shared" si="62"/>
        <v>100000</v>
      </c>
      <c r="Q207" s="201">
        <f>Q204</f>
        <v>200000</v>
      </c>
      <c r="R207" s="288">
        <f t="shared" si="62"/>
        <v>80000</v>
      </c>
      <c r="S207" s="201">
        <f>S204</f>
        <v>100000</v>
      </c>
      <c r="T207" s="200">
        <f>T204</f>
        <v>100000</v>
      </c>
      <c r="U207" s="202"/>
      <c r="V207" s="202"/>
      <c r="W207" s="202"/>
    </row>
    <row r="208" spans="10:23" ht="12.75">
      <c r="J208" s="33"/>
      <c r="K208" s="33"/>
      <c r="L208" s="33"/>
      <c r="M208" s="34"/>
      <c r="N208" s="37"/>
      <c r="O208" s="34"/>
      <c r="P208" s="37"/>
      <c r="Q208" s="228"/>
      <c r="R208" s="289"/>
      <c r="S208" s="160"/>
      <c r="T208" s="37"/>
      <c r="U208" s="229"/>
      <c r="V208" s="229"/>
      <c r="W208" s="229"/>
    </row>
    <row r="209" spans="1:23" ht="12.75">
      <c r="A209" s="8" t="s">
        <v>441</v>
      </c>
      <c r="B209" s="8"/>
      <c r="C209" s="8"/>
      <c r="D209" s="8"/>
      <c r="E209" s="8"/>
      <c r="F209" s="8"/>
      <c r="G209" s="8"/>
      <c r="H209" s="8"/>
      <c r="I209" s="8">
        <v>560</v>
      </c>
      <c r="J209" s="8" t="s">
        <v>163</v>
      </c>
      <c r="K209" s="8" t="s">
        <v>391</v>
      </c>
      <c r="L209" s="8"/>
      <c r="M209" s="18"/>
      <c r="N209" s="18"/>
      <c r="O209" s="18"/>
      <c r="P209" s="18"/>
      <c r="Q209" s="163"/>
      <c r="R209" s="277"/>
      <c r="S209" s="162"/>
      <c r="T209" s="162"/>
      <c r="U209" s="164"/>
      <c r="V209" s="164"/>
      <c r="W209" s="164"/>
    </row>
    <row r="210" spans="1:23" ht="12.75">
      <c r="A210" s="65" t="s">
        <v>441</v>
      </c>
      <c r="I210" s="1">
        <v>560</v>
      </c>
      <c r="J210" s="72">
        <v>3</v>
      </c>
      <c r="K210" s="72" t="s">
        <v>9</v>
      </c>
      <c r="L210" s="72"/>
      <c r="M210" s="86">
        <f>M211</f>
        <v>0</v>
      </c>
      <c r="N210" s="85">
        <f>N211+N213</f>
        <v>210073</v>
      </c>
      <c r="O210" s="85">
        <f aca="true" t="shared" si="63" ref="O210:T210">O211+O213</f>
        <v>100000</v>
      </c>
      <c r="P210" s="85">
        <f t="shared" si="63"/>
        <v>45000</v>
      </c>
      <c r="Q210" s="85">
        <f t="shared" si="63"/>
        <v>150000</v>
      </c>
      <c r="R210" s="110">
        <f t="shared" si="63"/>
        <v>20000</v>
      </c>
      <c r="S210" s="85">
        <f t="shared" si="63"/>
        <v>330000</v>
      </c>
      <c r="T210" s="85">
        <f t="shared" si="63"/>
        <v>30000</v>
      </c>
      <c r="U210" s="149">
        <f aca="true" t="shared" si="64" ref="U210:W212">P210/O210*100</f>
        <v>45</v>
      </c>
      <c r="V210" s="149">
        <f t="shared" si="64"/>
        <v>333.33333333333337</v>
      </c>
      <c r="W210" s="149">
        <f t="shared" si="64"/>
        <v>13.333333333333334</v>
      </c>
    </row>
    <row r="211" spans="1:23" ht="12.75">
      <c r="A211" s="65" t="s">
        <v>441</v>
      </c>
      <c r="I211" s="1">
        <v>560</v>
      </c>
      <c r="J211" s="25">
        <v>32</v>
      </c>
      <c r="K211" s="32" t="s">
        <v>41</v>
      </c>
      <c r="L211" s="31"/>
      <c r="M211" s="26">
        <f>M212</f>
        <v>0</v>
      </c>
      <c r="N211" s="30">
        <f aca="true" t="shared" si="65" ref="N211:T211">N212</f>
        <v>210073</v>
      </c>
      <c r="O211" s="30">
        <f t="shared" si="65"/>
        <v>100000</v>
      </c>
      <c r="P211" s="30">
        <f t="shared" si="65"/>
        <v>45000</v>
      </c>
      <c r="Q211" s="151">
        <f t="shared" si="65"/>
        <v>150000</v>
      </c>
      <c r="R211" s="110">
        <f t="shared" si="65"/>
        <v>20000</v>
      </c>
      <c r="S211" s="150">
        <f t="shared" si="65"/>
        <v>30000</v>
      </c>
      <c r="T211" s="30">
        <f t="shared" si="65"/>
        <v>30000</v>
      </c>
      <c r="U211" s="149">
        <f t="shared" si="64"/>
        <v>45</v>
      </c>
      <c r="V211" s="149">
        <f t="shared" si="64"/>
        <v>333.33333333333337</v>
      </c>
      <c r="W211" s="149">
        <f t="shared" si="64"/>
        <v>13.333333333333334</v>
      </c>
    </row>
    <row r="212" spans="1:23" ht="12.75">
      <c r="A212" s="65" t="s">
        <v>441</v>
      </c>
      <c r="C212" s="1">
        <v>2</v>
      </c>
      <c r="D212" s="1">
        <v>3</v>
      </c>
      <c r="E212" s="1">
        <v>4</v>
      </c>
      <c r="I212" s="1">
        <v>560</v>
      </c>
      <c r="J212" s="25">
        <v>3232</v>
      </c>
      <c r="K212" s="25" t="s">
        <v>246</v>
      </c>
      <c r="L212" s="25"/>
      <c r="M212" s="26">
        <v>0</v>
      </c>
      <c r="N212" s="30">
        <v>210073</v>
      </c>
      <c r="O212" s="30">
        <v>100000</v>
      </c>
      <c r="P212" s="30">
        <v>45000</v>
      </c>
      <c r="Q212" s="151">
        <v>150000</v>
      </c>
      <c r="R212" s="110">
        <v>20000</v>
      </c>
      <c r="S212" s="150">
        <v>30000</v>
      </c>
      <c r="T212" s="30">
        <v>30000</v>
      </c>
      <c r="U212" s="149">
        <f t="shared" si="64"/>
        <v>45</v>
      </c>
      <c r="V212" s="149">
        <f t="shared" si="64"/>
        <v>333.33333333333337</v>
      </c>
      <c r="W212" s="149">
        <f t="shared" si="64"/>
        <v>13.333333333333334</v>
      </c>
    </row>
    <row r="213" spans="1:23" ht="11.25">
      <c r="A213" s="65" t="s">
        <v>441</v>
      </c>
      <c r="I213" s="1">
        <v>560</v>
      </c>
      <c r="J213" s="57">
        <v>4</v>
      </c>
      <c r="K213" s="72" t="s">
        <v>100</v>
      </c>
      <c r="L213" s="57"/>
      <c r="M213" s="58"/>
      <c r="N213" s="63">
        <f>N214</f>
        <v>0</v>
      </c>
      <c r="O213" s="63">
        <f aca="true" t="shared" si="66" ref="O213:T214">O214</f>
        <v>0</v>
      </c>
      <c r="P213" s="63">
        <f t="shared" si="66"/>
        <v>0</v>
      </c>
      <c r="Q213" s="63">
        <f t="shared" si="66"/>
        <v>0</v>
      </c>
      <c r="R213" s="63">
        <f t="shared" si="66"/>
        <v>0</v>
      </c>
      <c r="S213" s="63">
        <f t="shared" si="66"/>
        <v>300000</v>
      </c>
      <c r="T213" s="63">
        <f t="shared" si="66"/>
        <v>0</v>
      </c>
      <c r="U213" s="154"/>
      <c r="V213" s="154"/>
      <c r="W213" s="154"/>
    </row>
    <row r="214" spans="1:23" ht="11.25">
      <c r="A214" s="65" t="s">
        <v>441</v>
      </c>
      <c r="I214" s="1">
        <v>560</v>
      </c>
      <c r="J214" s="25">
        <v>42</v>
      </c>
      <c r="K214" s="25" t="s">
        <v>103</v>
      </c>
      <c r="L214" s="25"/>
      <c r="M214" s="58"/>
      <c r="N214" s="63">
        <f>N215</f>
        <v>0</v>
      </c>
      <c r="O214" s="63">
        <f t="shared" si="66"/>
        <v>0</v>
      </c>
      <c r="P214" s="63">
        <f t="shared" si="66"/>
        <v>0</v>
      </c>
      <c r="Q214" s="63">
        <f t="shared" si="66"/>
        <v>0</v>
      </c>
      <c r="R214" s="63">
        <f t="shared" si="66"/>
        <v>0</v>
      </c>
      <c r="S214" s="63">
        <f t="shared" si="66"/>
        <v>300000</v>
      </c>
      <c r="T214" s="63">
        <f t="shared" si="66"/>
        <v>0</v>
      </c>
      <c r="U214" s="154"/>
      <c r="V214" s="154"/>
      <c r="W214" s="154"/>
    </row>
    <row r="215" spans="1:23" ht="13.5" thickBot="1">
      <c r="A215" s="65" t="s">
        <v>441</v>
      </c>
      <c r="I215" s="1">
        <v>560</v>
      </c>
      <c r="J215" s="57">
        <v>4214</v>
      </c>
      <c r="K215" s="57" t="s">
        <v>563</v>
      </c>
      <c r="L215" s="57"/>
      <c r="M215" s="58"/>
      <c r="N215" s="63">
        <v>0</v>
      </c>
      <c r="O215" s="63">
        <v>0</v>
      </c>
      <c r="P215" s="63">
        <v>0</v>
      </c>
      <c r="Q215" s="211">
        <v>0</v>
      </c>
      <c r="R215" s="290">
        <v>0</v>
      </c>
      <c r="S215" s="210">
        <v>300000</v>
      </c>
      <c r="T215" s="63">
        <v>0</v>
      </c>
      <c r="U215" s="154"/>
      <c r="V215" s="154"/>
      <c r="W215" s="154"/>
    </row>
    <row r="216" spans="10:23" ht="12.75">
      <c r="J216" s="199"/>
      <c r="K216" s="199" t="s">
        <v>323</v>
      </c>
      <c r="L216" s="199"/>
      <c r="M216" s="200">
        <f aca="true" t="shared" si="67" ref="M216:R216">M210</f>
        <v>0</v>
      </c>
      <c r="N216" s="200">
        <f>N210</f>
        <v>210073</v>
      </c>
      <c r="O216" s="200">
        <f t="shared" si="67"/>
        <v>100000</v>
      </c>
      <c r="P216" s="200">
        <f t="shared" si="67"/>
        <v>45000</v>
      </c>
      <c r="Q216" s="201">
        <f>Q210</f>
        <v>150000</v>
      </c>
      <c r="R216" s="288">
        <f t="shared" si="67"/>
        <v>20000</v>
      </c>
      <c r="S216" s="201">
        <f>S210</f>
        <v>330000</v>
      </c>
      <c r="T216" s="200">
        <f>T210</f>
        <v>30000</v>
      </c>
      <c r="U216" s="202"/>
      <c r="V216" s="202"/>
      <c r="W216" s="202"/>
    </row>
    <row r="217" spans="10:23" ht="12.75">
      <c r="J217" s="159"/>
      <c r="K217" s="159"/>
      <c r="L217" s="159"/>
      <c r="M217" s="119"/>
      <c r="N217" s="119"/>
      <c r="O217" s="119"/>
      <c r="P217" s="119"/>
      <c r="Q217" s="166"/>
      <c r="R217" s="276"/>
      <c r="S217" s="166"/>
      <c r="T217" s="119"/>
      <c r="U217" s="167"/>
      <c r="V217" s="167"/>
      <c r="W217" s="167"/>
    </row>
    <row r="218" spans="1:28" ht="12.75">
      <c r="A218" s="8"/>
      <c r="B218" s="8"/>
      <c r="C218" s="8"/>
      <c r="D218" s="8"/>
      <c r="E218" s="8"/>
      <c r="F218" s="8"/>
      <c r="G218" s="8"/>
      <c r="H218" s="8"/>
      <c r="I218" s="8">
        <v>560</v>
      </c>
      <c r="J218" s="236" t="s">
        <v>163</v>
      </c>
      <c r="K218" s="236" t="s">
        <v>393</v>
      </c>
      <c r="L218" s="236"/>
      <c r="M218" s="237"/>
      <c r="N218" s="237"/>
      <c r="O218" s="237"/>
      <c r="P218" s="237"/>
      <c r="Q218" s="238"/>
      <c r="R218" s="294"/>
      <c r="S218" s="237"/>
      <c r="T218" s="237"/>
      <c r="U218" s="238"/>
      <c r="V218" s="238"/>
      <c r="W218" s="238"/>
      <c r="X218" s="239"/>
      <c r="Y218" s="99"/>
      <c r="Z218" s="35"/>
      <c r="AA218" s="93"/>
      <c r="AB218" s="93"/>
    </row>
    <row r="219" spans="1:28" ht="12.75">
      <c r="A219" s="65" t="s">
        <v>441</v>
      </c>
      <c r="I219" s="1">
        <v>560</v>
      </c>
      <c r="J219" s="115">
        <v>3</v>
      </c>
      <c r="K219" s="115" t="s">
        <v>9</v>
      </c>
      <c r="L219" s="115"/>
      <c r="M219" s="85">
        <f aca="true" t="shared" si="68" ref="M219:T220">M220</f>
        <v>0</v>
      </c>
      <c r="N219" s="85">
        <f>N220+N226</f>
        <v>82571</v>
      </c>
      <c r="O219" s="85">
        <f t="shared" si="68"/>
        <v>0</v>
      </c>
      <c r="P219" s="85">
        <f>P220+P226</f>
        <v>144228</v>
      </c>
      <c r="Q219" s="85">
        <f>Q220+Q226</f>
        <v>0</v>
      </c>
      <c r="R219" s="295">
        <f>R220+R226+Y227</f>
        <v>142850</v>
      </c>
      <c r="S219" s="85">
        <f>S220+S226+Z227</f>
        <v>142850</v>
      </c>
      <c r="T219" s="85">
        <f>T220+T226+AA227</f>
        <v>142850</v>
      </c>
      <c r="U219" s="240"/>
      <c r="V219" s="240"/>
      <c r="W219" s="240"/>
      <c r="X219" s="241"/>
      <c r="Y219" s="99"/>
      <c r="Z219" s="35"/>
      <c r="AA219" s="93"/>
      <c r="AB219" s="93"/>
    </row>
    <row r="220" spans="1:28" ht="12.75">
      <c r="A220" s="65" t="s">
        <v>441</v>
      </c>
      <c r="E220" s="1">
        <v>4</v>
      </c>
      <c r="I220" s="1">
        <v>560</v>
      </c>
      <c r="J220" s="29">
        <v>31</v>
      </c>
      <c r="K220" s="29" t="s">
        <v>37</v>
      </c>
      <c r="L220" s="29"/>
      <c r="M220" s="30">
        <f t="shared" si="68"/>
        <v>0</v>
      </c>
      <c r="N220" s="30">
        <f t="shared" si="68"/>
        <v>69947</v>
      </c>
      <c r="O220" s="30">
        <f t="shared" si="68"/>
        <v>0</v>
      </c>
      <c r="P220" s="30">
        <f t="shared" si="68"/>
        <v>111145</v>
      </c>
      <c r="Q220" s="30">
        <f t="shared" si="68"/>
        <v>0</v>
      </c>
      <c r="R220" s="295">
        <f t="shared" si="68"/>
        <v>110400</v>
      </c>
      <c r="S220" s="30">
        <f t="shared" si="68"/>
        <v>110400</v>
      </c>
      <c r="T220" s="30">
        <f t="shared" si="68"/>
        <v>110400</v>
      </c>
      <c r="U220" s="240"/>
      <c r="V220" s="240"/>
      <c r="W220" s="240"/>
      <c r="X220" s="239"/>
      <c r="Y220" s="99"/>
      <c r="Z220" s="35"/>
      <c r="AA220" s="93"/>
      <c r="AB220" s="93"/>
    </row>
    <row r="221" spans="1:28" ht="12.75">
      <c r="A221" s="65" t="s">
        <v>441</v>
      </c>
      <c r="E221" s="1">
        <v>4</v>
      </c>
      <c r="I221" s="1">
        <v>560</v>
      </c>
      <c r="J221" s="29">
        <v>311</v>
      </c>
      <c r="K221" s="29" t="s">
        <v>217</v>
      </c>
      <c r="L221" s="29"/>
      <c r="M221" s="30">
        <v>0</v>
      </c>
      <c r="N221" s="30">
        <f>N222+N224+N225</f>
        <v>69947</v>
      </c>
      <c r="O221" s="30">
        <v>0</v>
      </c>
      <c r="P221" s="30">
        <f>P222+P224+P225+P223</f>
        <v>111145</v>
      </c>
      <c r="Q221" s="30">
        <f>Q222+Q224+Q225</f>
        <v>0</v>
      </c>
      <c r="R221" s="295">
        <f>R222+R224+R225+R223</f>
        <v>110400</v>
      </c>
      <c r="S221" s="30">
        <f>S222+S224+S225+S223</f>
        <v>110400</v>
      </c>
      <c r="T221" s="30">
        <f>T222+T224+T225+T223</f>
        <v>110400</v>
      </c>
      <c r="U221" s="30"/>
      <c r="V221" s="30"/>
      <c r="W221" s="30"/>
      <c r="X221" s="239"/>
      <c r="Y221" s="99"/>
      <c r="Z221" s="35"/>
      <c r="AA221" s="93"/>
      <c r="AB221" s="93"/>
    </row>
    <row r="222" spans="1:28" ht="12.75">
      <c r="A222" s="65" t="s">
        <v>441</v>
      </c>
      <c r="E222" s="1">
        <v>4</v>
      </c>
      <c r="I222" s="1">
        <v>560</v>
      </c>
      <c r="J222" s="25">
        <v>3111</v>
      </c>
      <c r="K222" s="25" t="s">
        <v>217</v>
      </c>
      <c r="L222" s="25"/>
      <c r="M222" s="30"/>
      <c r="N222" s="30">
        <v>59029</v>
      </c>
      <c r="O222" s="30">
        <v>0</v>
      </c>
      <c r="P222" s="30">
        <v>96504</v>
      </c>
      <c r="Q222" s="30">
        <v>0</v>
      </c>
      <c r="R222" s="295">
        <v>96500</v>
      </c>
      <c r="S222" s="30">
        <v>96500</v>
      </c>
      <c r="T222" s="30">
        <v>96500</v>
      </c>
      <c r="U222" s="240"/>
      <c r="V222" s="240"/>
      <c r="W222" s="240"/>
      <c r="X222" s="239"/>
      <c r="Y222" s="99"/>
      <c r="Z222" s="35"/>
      <c r="AA222" s="93"/>
      <c r="AB222" s="93"/>
    </row>
    <row r="223" spans="1:28" ht="12.75">
      <c r="A223" s="65" t="s">
        <v>441</v>
      </c>
      <c r="E223" s="1">
        <v>4</v>
      </c>
      <c r="I223" s="1">
        <v>560</v>
      </c>
      <c r="J223" s="25">
        <v>3113</v>
      </c>
      <c r="K223" s="25" t="s">
        <v>514</v>
      </c>
      <c r="L223" s="25"/>
      <c r="M223" s="30"/>
      <c r="N223" s="30">
        <v>0</v>
      </c>
      <c r="O223" s="30">
        <v>0</v>
      </c>
      <c r="P223" s="30">
        <v>763</v>
      </c>
      <c r="Q223" s="30">
        <v>0</v>
      </c>
      <c r="R223" s="295">
        <v>0</v>
      </c>
      <c r="S223" s="30">
        <v>0</v>
      </c>
      <c r="T223" s="30">
        <v>0</v>
      </c>
      <c r="U223" s="240"/>
      <c r="V223" s="240"/>
      <c r="W223" s="240"/>
      <c r="X223" s="239"/>
      <c r="Y223" s="99"/>
      <c r="Z223" s="35"/>
      <c r="AA223" s="93"/>
      <c r="AB223" s="93"/>
    </row>
    <row r="224" spans="1:28" ht="12.75">
      <c r="A224" s="65" t="s">
        <v>441</v>
      </c>
      <c r="E224" s="1">
        <v>4</v>
      </c>
      <c r="I224" s="1">
        <v>560</v>
      </c>
      <c r="J224" s="25">
        <v>3132</v>
      </c>
      <c r="K224" s="25" t="s">
        <v>264</v>
      </c>
      <c r="L224" s="25"/>
      <c r="M224" s="30"/>
      <c r="N224" s="30">
        <v>9915</v>
      </c>
      <c r="O224" s="30">
        <v>0</v>
      </c>
      <c r="P224" s="30">
        <v>12506</v>
      </c>
      <c r="Q224" s="30">
        <v>0</v>
      </c>
      <c r="R224" s="295">
        <v>12500</v>
      </c>
      <c r="S224" s="30">
        <v>12500</v>
      </c>
      <c r="T224" s="30">
        <v>12500</v>
      </c>
      <c r="U224" s="240"/>
      <c r="V224" s="240"/>
      <c r="W224" s="240"/>
      <c r="X224" s="239"/>
      <c r="Y224" s="99"/>
      <c r="Z224" s="35"/>
      <c r="AA224" s="93"/>
      <c r="AB224" s="93"/>
    </row>
    <row r="225" spans="1:28" ht="12.75">
      <c r="A225" s="65" t="s">
        <v>441</v>
      </c>
      <c r="E225" s="1">
        <v>4</v>
      </c>
      <c r="I225" s="1">
        <v>560</v>
      </c>
      <c r="J225" s="25">
        <v>3133</v>
      </c>
      <c r="K225" s="25" t="s">
        <v>218</v>
      </c>
      <c r="L225" s="25"/>
      <c r="M225" s="30"/>
      <c r="N225" s="30">
        <v>1003</v>
      </c>
      <c r="O225" s="30">
        <v>0</v>
      </c>
      <c r="P225" s="30">
        <v>1372</v>
      </c>
      <c r="Q225" s="30">
        <v>0</v>
      </c>
      <c r="R225" s="295">
        <v>1400</v>
      </c>
      <c r="S225" s="30">
        <v>1400</v>
      </c>
      <c r="T225" s="30">
        <v>1400</v>
      </c>
      <c r="U225" s="240"/>
      <c r="V225" s="240"/>
      <c r="W225" s="240"/>
      <c r="X225" s="239"/>
      <c r="Y225" s="99"/>
      <c r="Z225" s="35"/>
      <c r="AA225" s="93"/>
      <c r="AB225" s="93"/>
    </row>
    <row r="226" spans="1:28" ht="12.75">
      <c r="A226" s="65" t="s">
        <v>441</v>
      </c>
      <c r="E226" s="1">
        <v>4</v>
      </c>
      <c r="I226" s="1">
        <v>560</v>
      </c>
      <c r="J226" s="25">
        <v>32</v>
      </c>
      <c r="K226" s="32" t="s">
        <v>41</v>
      </c>
      <c r="L226" s="31"/>
      <c r="M226" s="30"/>
      <c r="N226" s="30">
        <f aca="true" t="shared" si="69" ref="N226:T226">N227+N230</f>
        <v>12624</v>
      </c>
      <c r="O226" s="30">
        <f t="shared" si="69"/>
        <v>0</v>
      </c>
      <c r="P226" s="30">
        <f t="shared" si="69"/>
        <v>33083</v>
      </c>
      <c r="Q226" s="30">
        <f t="shared" si="69"/>
        <v>0</v>
      </c>
      <c r="R226" s="295">
        <f t="shared" si="69"/>
        <v>32450</v>
      </c>
      <c r="S226" s="30">
        <f t="shared" si="69"/>
        <v>32450</v>
      </c>
      <c r="T226" s="30">
        <f t="shared" si="69"/>
        <v>32450</v>
      </c>
      <c r="U226" s="240"/>
      <c r="V226" s="240"/>
      <c r="W226" s="240"/>
      <c r="X226" s="239"/>
      <c r="Y226" s="99"/>
      <c r="Z226" s="35"/>
      <c r="AA226" s="93"/>
      <c r="AB226" s="93"/>
    </row>
    <row r="227" spans="1:28" ht="12.75">
      <c r="A227" s="65" t="s">
        <v>441</v>
      </c>
      <c r="E227" s="1">
        <v>4</v>
      </c>
      <c r="I227" s="1">
        <v>560</v>
      </c>
      <c r="J227" s="69">
        <v>321</v>
      </c>
      <c r="K227" s="69" t="s">
        <v>42</v>
      </c>
      <c r="L227" s="69"/>
      <c r="M227" s="30"/>
      <c r="N227" s="85">
        <f aca="true" t="shared" si="70" ref="N227:T227">N228</f>
        <v>4243</v>
      </c>
      <c r="O227" s="85">
        <f t="shared" si="70"/>
        <v>0</v>
      </c>
      <c r="P227" s="85">
        <f>P228+P229</f>
        <v>9921</v>
      </c>
      <c r="Q227" s="85">
        <f t="shared" si="70"/>
        <v>0</v>
      </c>
      <c r="R227" s="295">
        <f t="shared" si="70"/>
        <v>9100</v>
      </c>
      <c r="S227" s="85">
        <f t="shared" si="70"/>
        <v>9100</v>
      </c>
      <c r="T227" s="85">
        <f t="shared" si="70"/>
        <v>9100</v>
      </c>
      <c r="U227" s="240"/>
      <c r="V227" s="240"/>
      <c r="W227" s="240"/>
      <c r="X227" s="241"/>
      <c r="Y227" s="99"/>
      <c r="Z227" s="35"/>
      <c r="AA227" s="93"/>
      <c r="AB227" s="93"/>
    </row>
    <row r="228" spans="1:28" ht="12.75">
      <c r="A228" s="65" t="s">
        <v>441</v>
      </c>
      <c r="E228" s="1">
        <v>4</v>
      </c>
      <c r="I228" s="1">
        <v>560</v>
      </c>
      <c r="J228" s="25">
        <v>3212</v>
      </c>
      <c r="K228" s="25" t="s">
        <v>220</v>
      </c>
      <c r="L228" s="25"/>
      <c r="M228" s="30"/>
      <c r="N228" s="30">
        <v>4243</v>
      </c>
      <c r="O228" s="30">
        <v>0</v>
      </c>
      <c r="P228" s="30">
        <v>9046</v>
      </c>
      <c r="Q228" s="30">
        <v>0</v>
      </c>
      <c r="R228" s="295">
        <v>9100</v>
      </c>
      <c r="S228" s="30">
        <v>9100</v>
      </c>
      <c r="T228" s="30">
        <v>9100</v>
      </c>
      <c r="U228" s="240"/>
      <c r="V228" s="240"/>
      <c r="W228" s="240"/>
      <c r="X228" s="239"/>
      <c r="Y228" s="99"/>
      <c r="Z228" s="35"/>
      <c r="AA228" s="93"/>
      <c r="AB228" s="93"/>
    </row>
    <row r="229" spans="1:28" ht="12.75">
      <c r="A229" s="65" t="s">
        <v>441</v>
      </c>
      <c r="E229" s="1">
        <v>4</v>
      </c>
      <c r="I229" s="1">
        <v>560</v>
      </c>
      <c r="J229" s="25">
        <v>3214</v>
      </c>
      <c r="K229" s="25" t="s">
        <v>515</v>
      </c>
      <c r="L229" s="25"/>
      <c r="M229" s="30"/>
      <c r="N229" s="30">
        <v>0</v>
      </c>
      <c r="O229" s="30">
        <v>0</v>
      </c>
      <c r="P229" s="30">
        <v>875</v>
      </c>
      <c r="Q229" s="30">
        <v>0</v>
      </c>
      <c r="R229" s="295">
        <v>0</v>
      </c>
      <c r="S229" s="30">
        <v>0</v>
      </c>
      <c r="T229" s="30">
        <v>0</v>
      </c>
      <c r="U229" s="240"/>
      <c r="V229" s="240"/>
      <c r="W229" s="240"/>
      <c r="X229" s="239"/>
      <c r="Y229" s="99"/>
      <c r="Z229" s="35"/>
      <c r="AA229" s="93"/>
      <c r="AB229" s="93"/>
    </row>
    <row r="230" spans="1:28" ht="12.75">
      <c r="A230" s="65" t="s">
        <v>441</v>
      </c>
      <c r="I230" s="1">
        <v>560</v>
      </c>
      <c r="J230" s="69">
        <v>322</v>
      </c>
      <c r="K230" s="69" t="s">
        <v>98</v>
      </c>
      <c r="L230" s="69"/>
      <c r="M230" s="25"/>
      <c r="N230" s="85">
        <f>N231+N233+N232+N235+N234</f>
        <v>8381</v>
      </c>
      <c r="O230" s="85">
        <f>O231+O232+O233+O234+O235</f>
        <v>0</v>
      </c>
      <c r="P230" s="85">
        <f>P231+P233+P232+P235+P234+P236</f>
        <v>23162</v>
      </c>
      <c r="Q230" s="85">
        <f>Q231+Q233+Q232+Q235+Q234</f>
        <v>0</v>
      </c>
      <c r="R230" s="295">
        <f>R231+R233+R232+R235+R234+R236</f>
        <v>23350</v>
      </c>
      <c r="S230" s="85">
        <f>S231+S233+S232+S235+S234+S236</f>
        <v>23350</v>
      </c>
      <c r="T230" s="85">
        <f>T231+T233+T232+T235+T234+T236</f>
        <v>23350</v>
      </c>
      <c r="U230" s="240"/>
      <c r="V230" s="240"/>
      <c r="W230" s="240"/>
      <c r="X230" s="241"/>
      <c r="Y230" s="99"/>
      <c r="Z230" s="35"/>
      <c r="AA230" s="93"/>
      <c r="AB230" s="93"/>
    </row>
    <row r="231" spans="1:28" ht="12.75">
      <c r="A231" s="65" t="s">
        <v>441</v>
      </c>
      <c r="C231" s="1">
        <v>2</v>
      </c>
      <c r="I231" s="1">
        <v>560</v>
      </c>
      <c r="J231" s="25">
        <v>32271</v>
      </c>
      <c r="K231" s="25" t="s">
        <v>394</v>
      </c>
      <c r="L231" s="25"/>
      <c r="M231" s="30"/>
      <c r="N231" s="30">
        <v>1149</v>
      </c>
      <c r="O231" s="30">
        <v>0</v>
      </c>
      <c r="P231" s="30">
        <v>236</v>
      </c>
      <c r="Q231" s="30">
        <v>0</v>
      </c>
      <c r="R231" s="295">
        <v>250</v>
      </c>
      <c r="S231" s="30">
        <v>250</v>
      </c>
      <c r="T231" s="30">
        <v>250</v>
      </c>
      <c r="U231" s="240"/>
      <c r="V231" s="240"/>
      <c r="W231" s="240"/>
      <c r="X231" s="239"/>
      <c r="Y231" s="99"/>
      <c r="Z231" s="35"/>
      <c r="AA231" s="93"/>
      <c r="AB231" s="93"/>
    </row>
    <row r="232" spans="1:28" ht="12.75">
      <c r="A232" s="65" t="s">
        <v>441</v>
      </c>
      <c r="C232" s="1">
        <v>2</v>
      </c>
      <c r="I232" s="1">
        <v>560</v>
      </c>
      <c r="J232" s="44">
        <v>32219</v>
      </c>
      <c r="K232" s="242" t="s">
        <v>395</v>
      </c>
      <c r="L232" s="243"/>
      <c r="M232" s="80"/>
      <c r="N232" s="30">
        <v>324</v>
      </c>
      <c r="O232" s="80">
        <v>0</v>
      </c>
      <c r="P232" s="30">
        <v>775</v>
      </c>
      <c r="Q232" s="30">
        <v>0</v>
      </c>
      <c r="R232" s="296">
        <v>800</v>
      </c>
      <c r="S232" s="30">
        <v>800</v>
      </c>
      <c r="T232" s="30">
        <v>800</v>
      </c>
      <c r="U232" s="240"/>
      <c r="V232" s="240"/>
      <c r="W232" s="240"/>
      <c r="X232" s="239"/>
      <c r="Y232" s="99"/>
      <c r="Z232" s="35"/>
      <c r="AA232" s="93"/>
      <c r="AB232" s="93"/>
    </row>
    <row r="233" spans="1:28" ht="12.75">
      <c r="A233" s="65" t="s">
        <v>441</v>
      </c>
      <c r="C233" s="1">
        <v>2</v>
      </c>
      <c r="I233" s="1">
        <v>560</v>
      </c>
      <c r="J233" s="44">
        <v>3223</v>
      </c>
      <c r="K233" s="242" t="s">
        <v>223</v>
      </c>
      <c r="L233" s="243"/>
      <c r="M233" s="80"/>
      <c r="N233" s="30">
        <v>3780</v>
      </c>
      <c r="O233" s="80">
        <v>0</v>
      </c>
      <c r="P233" s="30">
        <v>7032</v>
      </c>
      <c r="Q233" s="30">
        <v>0</v>
      </c>
      <c r="R233" s="296">
        <v>7100</v>
      </c>
      <c r="S233" s="30">
        <v>7100</v>
      </c>
      <c r="T233" s="30">
        <v>7100</v>
      </c>
      <c r="U233" s="240"/>
      <c r="V233" s="240"/>
      <c r="W233" s="240"/>
      <c r="X233" s="239"/>
      <c r="Y233" s="99"/>
      <c r="Z233" s="35"/>
      <c r="AA233" s="93"/>
      <c r="AB233" s="93"/>
    </row>
    <row r="234" spans="1:28" ht="12.75">
      <c r="A234" s="65" t="s">
        <v>441</v>
      </c>
      <c r="C234" s="1">
        <v>2</v>
      </c>
      <c r="I234" s="1">
        <v>560</v>
      </c>
      <c r="J234" s="44">
        <v>3232</v>
      </c>
      <c r="K234" s="242" t="s">
        <v>396</v>
      </c>
      <c r="L234" s="243"/>
      <c r="M234" s="80"/>
      <c r="N234" s="80">
        <v>1928</v>
      </c>
      <c r="O234" s="80">
        <v>0</v>
      </c>
      <c r="P234" s="80">
        <v>0</v>
      </c>
      <c r="Q234" s="30">
        <v>0</v>
      </c>
      <c r="R234" s="296">
        <v>0</v>
      </c>
      <c r="S234" s="30">
        <v>0</v>
      </c>
      <c r="T234" s="30">
        <v>0</v>
      </c>
      <c r="U234" s="240"/>
      <c r="V234" s="240"/>
      <c r="W234" s="240"/>
      <c r="X234" s="239"/>
      <c r="Y234" s="99"/>
      <c r="Z234" s="35"/>
      <c r="AA234" s="93"/>
      <c r="AB234" s="93"/>
    </row>
    <row r="235" spans="1:28" ht="13.5" thickBot="1">
      <c r="A235" s="65" t="s">
        <v>441</v>
      </c>
      <c r="C235" s="1">
        <v>2</v>
      </c>
      <c r="I235" s="1">
        <v>560</v>
      </c>
      <c r="J235" s="25">
        <v>32369</v>
      </c>
      <c r="K235" s="32" t="s">
        <v>397</v>
      </c>
      <c r="L235" s="31"/>
      <c r="M235" s="30"/>
      <c r="N235" s="30">
        <v>1200</v>
      </c>
      <c r="O235" s="30">
        <v>0</v>
      </c>
      <c r="P235" s="30">
        <v>9119</v>
      </c>
      <c r="Q235" s="30">
        <v>0</v>
      </c>
      <c r="R235" s="295">
        <v>9200</v>
      </c>
      <c r="S235" s="30">
        <v>9200</v>
      </c>
      <c r="T235" s="30">
        <v>9200</v>
      </c>
      <c r="U235" s="244"/>
      <c r="V235" s="244"/>
      <c r="W235" s="244"/>
      <c r="X235" s="239"/>
      <c r="Y235" s="99"/>
      <c r="Z235" s="35"/>
      <c r="AA235" s="93"/>
      <c r="AB235" s="93"/>
    </row>
    <row r="236" spans="1:28" ht="13.5" thickBot="1">
      <c r="A236" s="65" t="s">
        <v>441</v>
      </c>
      <c r="C236" s="1">
        <v>2</v>
      </c>
      <c r="I236" s="1">
        <v>560</v>
      </c>
      <c r="J236" s="47">
        <v>32379</v>
      </c>
      <c r="K236" s="49" t="s">
        <v>555</v>
      </c>
      <c r="L236" s="50"/>
      <c r="M236" s="81"/>
      <c r="N236" s="81">
        <v>0</v>
      </c>
      <c r="O236" s="81">
        <v>0</v>
      </c>
      <c r="P236" s="81">
        <v>6000</v>
      </c>
      <c r="Q236" s="81">
        <v>0</v>
      </c>
      <c r="R236" s="297">
        <v>6000</v>
      </c>
      <c r="S236" s="81">
        <v>6000</v>
      </c>
      <c r="T236" s="81">
        <v>6000</v>
      </c>
      <c r="U236" s="245"/>
      <c r="V236" s="245"/>
      <c r="W236" s="245"/>
      <c r="X236" s="239"/>
      <c r="Y236" s="99"/>
      <c r="Z236" s="35"/>
      <c r="AA236" s="93"/>
      <c r="AB236" s="93"/>
    </row>
    <row r="237" spans="10:28" ht="12.75">
      <c r="J237" s="155"/>
      <c r="K237" s="155" t="s">
        <v>323</v>
      </c>
      <c r="L237" s="155"/>
      <c r="M237" s="156">
        <f>M219</f>
        <v>0</v>
      </c>
      <c r="N237" s="156">
        <f>N219</f>
        <v>82571</v>
      </c>
      <c r="O237" s="156">
        <f>O219</f>
        <v>0</v>
      </c>
      <c r="P237" s="156">
        <f>P219</f>
        <v>144228</v>
      </c>
      <c r="Q237" s="158"/>
      <c r="R237" s="298">
        <f>R219</f>
        <v>142850</v>
      </c>
      <c r="S237" s="246">
        <f>S219</f>
        <v>142850</v>
      </c>
      <c r="T237" s="200">
        <f>T219</f>
        <v>142850</v>
      </c>
      <c r="U237" s="165"/>
      <c r="V237" s="165"/>
      <c r="W237" s="165"/>
      <c r="X237" s="241"/>
      <c r="Y237" s="99"/>
      <c r="Z237" s="35"/>
      <c r="AA237" s="93"/>
      <c r="AB237" s="93"/>
    </row>
    <row r="238" spans="10:23" ht="12.75">
      <c r="J238" s="159"/>
      <c r="K238" s="159"/>
      <c r="L238" s="159"/>
      <c r="M238" s="119"/>
      <c r="N238" s="119"/>
      <c r="O238" s="119"/>
      <c r="P238" s="119"/>
      <c r="Q238" s="166"/>
      <c r="R238" s="276"/>
      <c r="S238" s="166"/>
      <c r="T238" s="119"/>
      <c r="U238" s="167"/>
      <c r="V238" s="167"/>
      <c r="W238" s="167"/>
    </row>
    <row r="239" spans="1:23" ht="12.75">
      <c r="A239" s="8" t="s">
        <v>442</v>
      </c>
      <c r="B239" s="8"/>
      <c r="C239" s="8"/>
      <c r="D239" s="8"/>
      <c r="E239" s="8"/>
      <c r="F239" s="8"/>
      <c r="G239" s="8"/>
      <c r="H239" s="8"/>
      <c r="I239" s="8">
        <v>640</v>
      </c>
      <c r="J239" s="8" t="s">
        <v>164</v>
      </c>
      <c r="K239" s="8" t="s">
        <v>245</v>
      </c>
      <c r="L239" s="8"/>
      <c r="M239" s="18"/>
      <c r="N239" s="18"/>
      <c r="O239" s="18"/>
      <c r="P239" s="18"/>
      <c r="Q239" s="163"/>
      <c r="R239" s="277"/>
      <c r="S239" s="162"/>
      <c r="T239" s="162"/>
      <c r="U239" s="164"/>
      <c r="V239" s="164"/>
      <c r="W239" s="164"/>
    </row>
    <row r="240" spans="1:23" ht="12.75">
      <c r="A240" s="65" t="s">
        <v>442</v>
      </c>
      <c r="I240" s="1">
        <v>640</v>
      </c>
      <c r="J240" s="72">
        <v>3</v>
      </c>
      <c r="K240" s="72" t="s">
        <v>9</v>
      </c>
      <c r="L240" s="72"/>
      <c r="M240" s="86">
        <f aca="true" t="shared" si="71" ref="M240:T240">M241</f>
        <v>537205</v>
      </c>
      <c r="N240" s="85">
        <f t="shared" si="71"/>
        <v>519127</v>
      </c>
      <c r="O240" s="85">
        <f t="shared" si="71"/>
        <v>600000</v>
      </c>
      <c r="P240" s="85">
        <f t="shared" si="71"/>
        <v>580000</v>
      </c>
      <c r="Q240" s="147">
        <f t="shared" si="71"/>
        <v>750000</v>
      </c>
      <c r="R240" s="110">
        <f t="shared" si="71"/>
        <v>580000</v>
      </c>
      <c r="S240" s="148">
        <f t="shared" si="71"/>
        <v>580000</v>
      </c>
      <c r="T240" s="85">
        <f t="shared" si="71"/>
        <v>580000</v>
      </c>
      <c r="U240" s="149">
        <f aca="true" t="shared" si="72" ref="U240:W243">P240/O240*100</f>
        <v>96.66666666666667</v>
      </c>
      <c r="V240" s="149">
        <f t="shared" si="72"/>
        <v>129.31034482758622</v>
      </c>
      <c r="W240" s="149">
        <f t="shared" si="72"/>
        <v>77.33333333333333</v>
      </c>
    </row>
    <row r="241" spans="1:23" ht="12.75">
      <c r="A241" s="65" t="s">
        <v>442</v>
      </c>
      <c r="I241" s="1">
        <v>640</v>
      </c>
      <c r="J241" s="25">
        <v>32</v>
      </c>
      <c r="K241" s="32" t="s">
        <v>41</v>
      </c>
      <c r="L241" s="31"/>
      <c r="M241" s="26">
        <f aca="true" t="shared" si="73" ref="M241:R241">M242+M243</f>
        <v>537205</v>
      </c>
      <c r="N241" s="30">
        <f>N242+N243</f>
        <v>519127</v>
      </c>
      <c r="O241" s="30">
        <f t="shared" si="73"/>
        <v>600000</v>
      </c>
      <c r="P241" s="30">
        <f t="shared" si="73"/>
        <v>580000</v>
      </c>
      <c r="Q241" s="151">
        <f>Q242+Q243</f>
        <v>750000</v>
      </c>
      <c r="R241" s="110">
        <f t="shared" si="73"/>
        <v>580000</v>
      </c>
      <c r="S241" s="150">
        <f>S242+S243</f>
        <v>580000</v>
      </c>
      <c r="T241" s="30">
        <f>T242+T243</f>
        <v>580000</v>
      </c>
      <c r="U241" s="149">
        <f t="shared" si="72"/>
        <v>96.66666666666667</v>
      </c>
      <c r="V241" s="149">
        <f t="shared" si="72"/>
        <v>129.31034482758622</v>
      </c>
      <c r="W241" s="149">
        <f t="shared" si="72"/>
        <v>77.33333333333333</v>
      </c>
    </row>
    <row r="242" spans="1:23" ht="12.75">
      <c r="A242" s="65" t="s">
        <v>442</v>
      </c>
      <c r="E242" s="1">
        <v>4</v>
      </c>
      <c r="I242" s="1">
        <v>640</v>
      </c>
      <c r="J242" s="25">
        <v>3223</v>
      </c>
      <c r="K242" s="32" t="s">
        <v>223</v>
      </c>
      <c r="L242" s="31"/>
      <c r="M242" s="26">
        <v>335523</v>
      </c>
      <c r="N242" s="30">
        <v>351911</v>
      </c>
      <c r="O242" s="30">
        <v>400000</v>
      </c>
      <c r="P242" s="30">
        <v>380000</v>
      </c>
      <c r="Q242" s="151">
        <v>450000</v>
      </c>
      <c r="R242" s="110">
        <v>380000</v>
      </c>
      <c r="S242" s="150">
        <v>380000</v>
      </c>
      <c r="T242" s="30">
        <v>380000</v>
      </c>
      <c r="U242" s="149">
        <f t="shared" si="72"/>
        <v>95</v>
      </c>
      <c r="V242" s="149">
        <f t="shared" si="72"/>
        <v>118.42105263157893</v>
      </c>
      <c r="W242" s="149">
        <f t="shared" si="72"/>
        <v>84.44444444444444</v>
      </c>
    </row>
    <row r="243" spans="1:23" ht="13.5" thickBot="1">
      <c r="A243" s="65" t="s">
        <v>442</v>
      </c>
      <c r="C243" s="1">
        <v>2</v>
      </c>
      <c r="D243" s="1">
        <v>3</v>
      </c>
      <c r="E243" s="1">
        <v>4</v>
      </c>
      <c r="I243" s="1">
        <v>640</v>
      </c>
      <c r="J243" s="25">
        <v>3232</v>
      </c>
      <c r="K243" s="25" t="s">
        <v>246</v>
      </c>
      <c r="L243" s="25"/>
      <c r="M243" s="26">
        <v>201682</v>
      </c>
      <c r="N243" s="30">
        <v>167216</v>
      </c>
      <c r="O243" s="30">
        <v>200000</v>
      </c>
      <c r="P243" s="30">
        <v>200000</v>
      </c>
      <c r="Q243" s="151">
        <v>300000</v>
      </c>
      <c r="R243" s="110">
        <v>200000</v>
      </c>
      <c r="S243" s="150">
        <v>200000</v>
      </c>
      <c r="T243" s="30">
        <v>200000</v>
      </c>
      <c r="U243" s="149">
        <f t="shared" si="72"/>
        <v>100</v>
      </c>
      <c r="V243" s="149">
        <f t="shared" si="72"/>
        <v>150</v>
      </c>
      <c r="W243" s="149">
        <f t="shared" si="72"/>
        <v>66.66666666666666</v>
      </c>
    </row>
    <row r="244" spans="10:23" ht="12.75">
      <c r="J244" s="199"/>
      <c r="K244" s="199" t="s">
        <v>323</v>
      </c>
      <c r="L244" s="199"/>
      <c r="M244" s="200">
        <f aca="true" t="shared" si="74" ref="M244:R244">M240</f>
        <v>537205</v>
      </c>
      <c r="N244" s="200">
        <f>N240</f>
        <v>519127</v>
      </c>
      <c r="O244" s="200">
        <f t="shared" si="74"/>
        <v>600000</v>
      </c>
      <c r="P244" s="200">
        <f t="shared" si="74"/>
        <v>580000</v>
      </c>
      <c r="Q244" s="201">
        <f>Q240</f>
        <v>750000</v>
      </c>
      <c r="R244" s="288">
        <f t="shared" si="74"/>
        <v>580000</v>
      </c>
      <c r="S244" s="201">
        <f>S240</f>
        <v>580000</v>
      </c>
      <c r="T244" s="200">
        <f>T240</f>
        <v>580000</v>
      </c>
      <c r="U244" s="202"/>
      <c r="V244" s="202"/>
      <c r="W244" s="202"/>
    </row>
    <row r="245" spans="10:23" ht="12.75">
      <c r="J245" s="33"/>
      <c r="K245" s="33"/>
      <c r="L245" s="33"/>
      <c r="M245" s="34"/>
      <c r="N245" s="37"/>
      <c r="O245" s="34"/>
      <c r="P245" s="37"/>
      <c r="Q245" s="228"/>
      <c r="R245" s="289"/>
      <c r="S245" s="160"/>
      <c r="T245" s="37"/>
      <c r="U245" s="229"/>
      <c r="V245" s="229"/>
      <c r="W245" s="229"/>
    </row>
    <row r="246" spans="1:23" ht="12.75">
      <c r="A246" s="8" t="s">
        <v>443</v>
      </c>
      <c r="B246" s="8"/>
      <c r="C246" s="8"/>
      <c r="D246" s="8"/>
      <c r="E246" s="8"/>
      <c r="F246" s="8"/>
      <c r="G246" s="8"/>
      <c r="H246" s="8"/>
      <c r="I246" s="8">
        <v>520</v>
      </c>
      <c r="J246" s="8" t="s">
        <v>141</v>
      </c>
      <c r="K246" s="8" t="s">
        <v>247</v>
      </c>
      <c r="L246" s="8"/>
      <c r="M246" s="18"/>
      <c r="N246" s="18"/>
      <c r="O246" s="18"/>
      <c r="P246" s="18"/>
      <c r="Q246" s="163"/>
      <c r="R246" s="277"/>
      <c r="S246" s="162"/>
      <c r="T246" s="162"/>
      <c r="U246" s="164"/>
      <c r="V246" s="164"/>
      <c r="W246" s="164"/>
    </row>
    <row r="247" spans="1:23" ht="12.75">
      <c r="A247" s="65" t="s">
        <v>443</v>
      </c>
      <c r="I247" s="1">
        <v>520</v>
      </c>
      <c r="J247" s="72">
        <v>3</v>
      </c>
      <c r="K247" s="72" t="s">
        <v>9</v>
      </c>
      <c r="L247" s="72"/>
      <c r="M247" s="86">
        <f aca="true" t="shared" si="75" ref="M247:T247">M248</f>
        <v>39284</v>
      </c>
      <c r="N247" s="85">
        <f t="shared" si="75"/>
        <v>15375</v>
      </c>
      <c r="O247" s="85">
        <f t="shared" si="75"/>
        <v>30000</v>
      </c>
      <c r="P247" s="85">
        <f t="shared" si="75"/>
        <v>25000</v>
      </c>
      <c r="Q247" s="147">
        <f t="shared" si="75"/>
        <v>95000</v>
      </c>
      <c r="R247" s="110">
        <f t="shared" si="75"/>
        <v>25000</v>
      </c>
      <c r="S247" s="148">
        <f t="shared" si="75"/>
        <v>30000</v>
      </c>
      <c r="T247" s="85">
        <f t="shared" si="75"/>
        <v>30000</v>
      </c>
      <c r="U247" s="149">
        <f aca="true" t="shared" si="76" ref="U247:U252">P247/O247*100</f>
        <v>83.33333333333334</v>
      </c>
      <c r="V247" s="149">
        <f aca="true" t="shared" si="77" ref="V247:V252">Q247/P247*100</f>
        <v>380</v>
      </c>
      <c r="W247" s="149">
        <f aca="true" t="shared" si="78" ref="W247:W252">R247/Q247*100</f>
        <v>26.31578947368421</v>
      </c>
    </row>
    <row r="248" spans="1:23" ht="12.75">
      <c r="A248" s="65" t="s">
        <v>443</v>
      </c>
      <c r="I248" s="1">
        <v>520</v>
      </c>
      <c r="J248" s="25">
        <v>32</v>
      </c>
      <c r="K248" s="32" t="s">
        <v>41</v>
      </c>
      <c r="L248" s="31"/>
      <c r="M248" s="26">
        <f aca="true" t="shared" si="79" ref="M248:R248">M249+M250+M251+M252</f>
        <v>39284</v>
      </c>
      <c r="N248" s="30">
        <f>N249+N250+N251+N252</f>
        <v>15375</v>
      </c>
      <c r="O248" s="30">
        <f t="shared" si="79"/>
        <v>30000</v>
      </c>
      <c r="P248" s="30">
        <f t="shared" si="79"/>
        <v>25000</v>
      </c>
      <c r="Q248" s="151">
        <f>Q249+Q250+Q251+Q252</f>
        <v>95000</v>
      </c>
      <c r="R248" s="110">
        <f t="shared" si="79"/>
        <v>25000</v>
      </c>
      <c r="S248" s="150">
        <f>S249+S250+S251+S252</f>
        <v>30000</v>
      </c>
      <c r="T248" s="30">
        <f>T249+T250+T251+T252</f>
        <v>30000</v>
      </c>
      <c r="U248" s="149">
        <f t="shared" si="76"/>
        <v>83.33333333333334</v>
      </c>
      <c r="V248" s="149">
        <f t="shared" si="77"/>
        <v>380</v>
      </c>
      <c r="W248" s="149">
        <f t="shared" si="78"/>
        <v>26.31578947368421</v>
      </c>
    </row>
    <row r="249" spans="1:23" ht="12.75">
      <c r="A249" s="65" t="s">
        <v>443</v>
      </c>
      <c r="C249" s="1">
        <v>2</v>
      </c>
      <c r="D249" s="1">
        <v>3</v>
      </c>
      <c r="E249" s="1">
        <v>4</v>
      </c>
      <c r="I249" s="1">
        <v>520</v>
      </c>
      <c r="J249" s="25">
        <v>3234</v>
      </c>
      <c r="K249" s="25" t="s">
        <v>248</v>
      </c>
      <c r="L249" s="25"/>
      <c r="M249" s="26">
        <v>39284</v>
      </c>
      <c r="N249" s="30">
        <v>15375</v>
      </c>
      <c r="O249" s="30">
        <v>15000</v>
      </c>
      <c r="P249" s="30">
        <v>15000</v>
      </c>
      <c r="Q249" s="151">
        <v>30000</v>
      </c>
      <c r="R249" s="110">
        <v>15000</v>
      </c>
      <c r="S249" s="150">
        <v>15000</v>
      </c>
      <c r="T249" s="30">
        <v>15000</v>
      </c>
      <c r="U249" s="149">
        <f t="shared" si="76"/>
        <v>100</v>
      </c>
      <c r="V249" s="149">
        <f t="shared" si="77"/>
        <v>200</v>
      </c>
      <c r="W249" s="149">
        <f t="shared" si="78"/>
        <v>50</v>
      </c>
    </row>
    <row r="250" spans="1:23" ht="12.75">
      <c r="A250" s="65" t="s">
        <v>443</v>
      </c>
      <c r="C250" s="1">
        <v>2</v>
      </c>
      <c r="D250" s="1">
        <v>3</v>
      </c>
      <c r="E250" s="1">
        <v>4</v>
      </c>
      <c r="I250" s="1">
        <v>520</v>
      </c>
      <c r="J250" s="25">
        <v>3234</v>
      </c>
      <c r="K250" s="25" t="s">
        <v>249</v>
      </c>
      <c r="L250" s="25"/>
      <c r="M250" s="26">
        <v>0</v>
      </c>
      <c r="N250" s="30">
        <v>0</v>
      </c>
      <c r="O250" s="30">
        <v>15000</v>
      </c>
      <c r="P250" s="30">
        <v>10000</v>
      </c>
      <c r="Q250" s="151">
        <v>15000</v>
      </c>
      <c r="R250" s="110">
        <v>10000</v>
      </c>
      <c r="S250" s="150">
        <v>15000</v>
      </c>
      <c r="T250" s="30">
        <v>15000</v>
      </c>
      <c r="U250" s="149">
        <f t="shared" si="76"/>
        <v>66.66666666666666</v>
      </c>
      <c r="V250" s="149">
        <f t="shared" si="77"/>
        <v>150</v>
      </c>
      <c r="W250" s="149">
        <f t="shared" si="78"/>
        <v>66.66666666666666</v>
      </c>
    </row>
    <row r="251" spans="1:23" ht="12.75">
      <c r="A251" s="65" t="s">
        <v>443</v>
      </c>
      <c r="C251" s="1">
        <v>2</v>
      </c>
      <c r="D251" s="1">
        <v>3</v>
      </c>
      <c r="E251" s="1">
        <v>4</v>
      </c>
      <c r="I251" s="1">
        <v>520</v>
      </c>
      <c r="J251" s="25">
        <v>3234</v>
      </c>
      <c r="K251" s="25" t="s">
        <v>250</v>
      </c>
      <c r="L251" s="25"/>
      <c r="M251" s="26">
        <v>0</v>
      </c>
      <c r="N251" s="30">
        <v>0</v>
      </c>
      <c r="O251" s="30">
        <v>0</v>
      </c>
      <c r="P251" s="30">
        <v>0</v>
      </c>
      <c r="Q251" s="151">
        <v>0</v>
      </c>
      <c r="R251" s="110">
        <v>0</v>
      </c>
      <c r="S251" s="150">
        <v>0</v>
      </c>
      <c r="T251" s="30">
        <v>0</v>
      </c>
      <c r="U251" s="149" t="e">
        <f t="shared" si="76"/>
        <v>#DIV/0!</v>
      </c>
      <c r="V251" s="149" t="e">
        <f t="shared" si="77"/>
        <v>#DIV/0!</v>
      </c>
      <c r="W251" s="149" t="e">
        <f t="shared" si="78"/>
        <v>#DIV/0!</v>
      </c>
    </row>
    <row r="252" spans="1:23" ht="13.5" thickBot="1">
      <c r="A252" s="65" t="s">
        <v>443</v>
      </c>
      <c r="C252" s="1">
        <v>2</v>
      </c>
      <c r="D252" s="1">
        <v>3</v>
      </c>
      <c r="E252" s="1">
        <v>4</v>
      </c>
      <c r="I252" s="1">
        <v>520</v>
      </c>
      <c r="J252" s="57">
        <v>3234</v>
      </c>
      <c r="K252" s="57" t="s">
        <v>352</v>
      </c>
      <c r="L252" s="57"/>
      <c r="M252" s="58">
        <v>0</v>
      </c>
      <c r="N252" s="63">
        <v>0</v>
      </c>
      <c r="O252" s="63">
        <v>0</v>
      </c>
      <c r="P252" s="63">
        <v>0</v>
      </c>
      <c r="Q252" s="151">
        <v>50000</v>
      </c>
      <c r="R252" s="290">
        <v>0</v>
      </c>
      <c r="S252" s="150">
        <v>0</v>
      </c>
      <c r="T252" s="30">
        <v>0</v>
      </c>
      <c r="U252" s="149" t="e">
        <f t="shared" si="76"/>
        <v>#DIV/0!</v>
      </c>
      <c r="V252" s="149" t="e">
        <f t="shared" si="77"/>
        <v>#DIV/0!</v>
      </c>
      <c r="W252" s="149">
        <f t="shared" si="78"/>
        <v>0</v>
      </c>
    </row>
    <row r="253" spans="10:23" ht="12.75">
      <c r="J253" s="199"/>
      <c r="K253" s="199" t="s">
        <v>323</v>
      </c>
      <c r="L253" s="199"/>
      <c r="M253" s="200">
        <f aca="true" t="shared" si="80" ref="M253:R253">M247</f>
        <v>39284</v>
      </c>
      <c r="N253" s="200">
        <f>N247</f>
        <v>15375</v>
      </c>
      <c r="O253" s="200">
        <f t="shared" si="80"/>
        <v>30000</v>
      </c>
      <c r="P253" s="200">
        <f t="shared" si="80"/>
        <v>25000</v>
      </c>
      <c r="Q253" s="201">
        <f>Q247</f>
        <v>95000</v>
      </c>
      <c r="R253" s="288">
        <f t="shared" si="80"/>
        <v>25000</v>
      </c>
      <c r="S253" s="201">
        <f>S247</f>
        <v>30000</v>
      </c>
      <c r="T253" s="200">
        <f>T247</f>
        <v>30000</v>
      </c>
      <c r="U253" s="202"/>
      <c r="V253" s="202"/>
      <c r="W253" s="202"/>
    </row>
    <row r="254" spans="10:23" ht="12.75">
      <c r="J254" s="33"/>
      <c r="K254" s="33"/>
      <c r="L254" s="33"/>
      <c r="M254" s="34"/>
      <c r="N254" s="37"/>
      <c r="O254" s="34"/>
      <c r="P254" s="37"/>
      <c r="Q254" s="228"/>
      <c r="R254" s="289"/>
      <c r="S254" s="160"/>
      <c r="T254" s="37"/>
      <c r="U254" s="229"/>
      <c r="V254" s="229"/>
      <c r="W254" s="229"/>
    </row>
    <row r="255" spans="1:23" s="21" customFormat="1" ht="12.75">
      <c r="A255" s="8" t="s">
        <v>444</v>
      </c>
      <c r="B255" s="8"/>
      <c r="C255" s="8"/>
      <c r="D255" s="8"/>
      <c r="E255" s="8"/>
      <c r="F255" s="8"/>
      <c r="G255" s="8"/>
      <c r="H255" s="8"/>
      <c r="I255" s="8">
        <v>520</v>
      </c>
      <c r="J255" s="8" t="s">
        <v>141</v>
      </c>
      <c r="K255" s="8" t="s">
        <v>382</v>
      </c>
      <c r="L255" s="8"/>
      <c r="M255" s="18"/>
      <c r="N255" s="18"/>
      <c r="O255" s="18"/>
      <c r="P255" s="18"/>
      <c r="Q255" s="163"/>
      <c r="R255" s="277"/>
      <c r="S255" s="162"/>
      <c r="T255" s="162"/>
      <c r="U255" s="164"/>
      <c r="V255" s="164"/>
      <c r="W255" s="164"/>
    </row>
    <row r="256" spans="1:23" ht="12.75">
      <c r="A256" s="65" t="s">
        <v>444</v>
      </c>
      <c r="I256" s="1">
        <v>520</v>
      </c>
      <c r="J256" s="72">
        <v>3</v>
      </c>
      <c r="K256" s="72" t="s">
        <v>9</v>
      </c>
      <c r="L256" s="72"/>
      <c r="M256" s="86">
        <f aca="true" t="shared" si="81" ref="M256:T256">M257</f>
        <v>100000</v>
      </c>
      <c r="N256" s="85">
        <f t="shared" si="81"/>
        <v>18416</v>
      </c>
      <c r="O256" s="86">
        <f t="shared" si="81"/>
        <v>80000</v>
      </c>
      <c r="P256" s="85">
        <f t="shared" si="81"/>
        <v>10000</v>
      </c>
      <c r="Q256" s="147">
        <f t="shared" si="81"/>
        <v>150000</v>
      </c>
      <c r="R256" s="110">
        <f t="shared" si="81"/>
        <v>20000</v>
      </c>
      <c r="S256" s="148">
        <f t="shared" si="81"/>
        <v>40000</v>
      </c>
      <c r="T256" s="85">
        <f t="shared" si="81"/>
        <v>40000</v>
      </c>
      <c r="U256" s="149">
        <f aca="true" t="shared" si="82" ref="U256:W258">P256/O256*100</f>
        <v>12.5</v>
      </c>
      <c r="V256" s="149">
        <f t="shared" si="82"/>
        <v>1500</v>
      </c>
      <c r="W256" s="149">
        <f t="shared" si="82"/>
        <v>13.333333333333334</v>
      </c>
    </row>
    <row r="257" spans="1:23" ht="12.75">
      <c r="A257" s="65" t="s">
        <v>444</v>
      </c>
      <c r="I257" s="1">
        <v>520</v>
      </c>
      <c r="J257" s="25">
        <v>32</v>
      </c>
      <c r="K257" s="32" t="s">
        <v>41</v>
      </c>
      <c r="L257" s="31"/>
      <c r="M257" s="26">
        <f aca="true" t="shared" si="83" ref="M257:T257">M258</f>
        <v>100000</v>
      </c>
      <c r="N257" s="30">
        <f t="shared" si="83"/>
        <v>18416</v>
      </c>
      <c r="O257" s="26">
        <f t="shared" si="83"/>
        <v>80000</v>
      </c>
      <c r="P257" s="30">
        <f t="shared" si="83"/>
        <v>10000</v>
      </c>
      <c r="Q257" s="151">
        <f t="shared" si="83"/>
        <v>150000</v>
      </c>
      <c r="R257" s="110">
        <f t="shared" si="83"/>
        <v>20000</v>
      </c>
      <c r="S257" s="150">
        <f t="shared" si="83"/>
        <v>40000</v>
      </c>
      <c r="T257" s="30">
        <f t="shared" si="83"/>
        <v>40000</v>
      </c>
      <c r="U257" s="149">
        <f t="shared" si="82"/>
        <v>12.5</v>
      </c>
      <c r="V257" s="149">
        <f t="shared" si="82"/>
        <v>1500</v>
      </c>
      <c r="W257" s="149">
        <f t="shared" si="82"/>
        <v>13.333333333333334</v>
      </c>
    </row>
    <row r="258" spans="1:23" ht="13.5" thickBot="1">
      <c r="A258" s="65" t="s">
        <v>444</v>
      </c>
      <c r="C258" s="1">
        <v>2</v>
      </c>
      <c r="D258" s="1">
        <v>3</v>
      </c>
      <c r="E258" s="1">
        <v>4</v>
      </c>
      <c r="I258" s="1">
        <v>520</v>
      </c>
      <c r="J258" s="25">
        <v>3232</v>
      </c>
      <c r="K258" s="25" t="s">
        <v>265</v>
      </c>
      <c r="L258" s="25"/>
      <c r="M258" s="26">
        <v>100000</v>
      </c>
      <c r="N258" s="30">
        <v>18416</v>
      </c>
      <c r="O258" s="26">
        <v>80000</v>
      </c>
      <c r="P258" s="30">
        <v>10000</v>
      </c>
      <c r="Q258" s="151">
        <v>150000</v>
      </c>
      <c r="R258" s="110">
        <v>20000</v>
      </c>
      <c r="S258" s="150">
        <v>40000</v>
      </c>
      <c r="T258" s="30">
        <v>40000</v>
      </c>
      <c r="U258" s="149">
        <f t="shared" si="82"/>
        <v>12.5</v>
      </c>
      <c r="V258" s="149">
        <f t="shared" si="82"/>
        <v>1500</v>
      </c>
      <c r="W258" s="149">
        <f t="shared" si="82"/>
        <v>13.333333333333334</v>
      </c>
    </row>
    <row r="259" spans="10:23" ht="12.75">
      <c r="J259" s="199"/>
      <c r="K259" s="199" t="s">
        <v>323</v>
      </c>
      <c r="L259" s="199"/>
      <c r="M259" s="200">
        <f aca="true" t="shared" si="84" ref="M259:R259">M256</f>
        <v>100000</v>
      </c>
      <c r="N259" s="200">
        <f>N256</f>
        <v>18416</v>
      </c>
      <c r="O259" s="200">
        <f t="shared" si="84"/>
        <v>80000</v>
      </c>
      <c r="P259" s="200">
        <f t="shared" si="84"/>
        <v>10000</v>
      </c>
      <c r="Q259" s="201">
        <f>Q256</f>
        <v>150000</v>
      </c>
      <c r="R259" s="288">
        <f t="shared" si="84"/>
        <v>20000</v>
      </c>
      <c r="S259" s="201">
        <f>S256</f>
        <v>40000</v>
      </c>
      <c r="T259" s="200">
        <f>T256</f>
        <v>40000</v>
      </c>
      <c r="U259" s="202"/>
      <c r="V259" s="202"/>
      <c r="W259" s="202"/>
    </row>
    <row r="260" spans="10:23" ht="12.75">
      <c r="J260" s="33"/>
      <c r="K260" s="33"/>
      <c r="L260" s="33"/>
      <c r="M260" s="34"/>
      <c r="N260" s="37"/>
      <c r="O260" s="34"/>
      <c r="P260" s="37"/>
      <c r="Q260" s="228"/>
      <c r="R260" s="289"/>
      <c r="S260" s="160"/>
      <c r="T260" s="37"/>
      <c r="U260" s="229"/>
      <c r="V260" s="229"/>
      <c r="W260" s="229"/>
    </row>
    <row r="261" spans="1:23" ht="12.75">
      <c r="A261" s="8" t="s">
        <v>445</v>
      </c>
      <c r="B261" s="8"/>
      <c r="C261" s="8"/>
      <c r="D261" s="8"/>
      <c r="E261" s="8"/>
      <c r="F261" s="8"/>
      <c r="G261" s="8"/>
      <c r="H261" s="8"/>
      <c r="I261" s="8">
        <v>510</v>
      </c>
      <c r="J261" s="8" t="s">
        <v>141</v>
      </c>
      <c r="K261" s="8" t="s">
        <v>251</v>
      </c>
      <c r="L261" s="8"/>
      <c r="M261" s="18"/>
      <c r="N261" s="18"/>
      <c r="O261" s="18"/>
      <c r="P261" s="18"/>
      <c r="Q261" s="163"/>
      <c r="R261" s="277"/>
      <c r="S261" s="162"/>
      <c r="T261" s="162"/>
      <c r="U261" s="164"/>
      <c r="V261" s="164"/>
      <c r="W261" s="164"/>
    </row>
    <row r="262" spans="1:23" ht="12.75">
      <c r="A262" s="65" t="s">
        <v>445</v>
      </c>
      <c r="I262" s="1">
        <v>510</v>
      </c>
      <c r="J262" s="72">
        <v>4</v>
      </c>
      <c r="K262" s="72" t="s">
        <v>10</v>
      </c>
      <c r="L262" s="72"/>
      <c r="M262" s="86">
        <f aca="true" t="shared" si="85" ref="M262:T262">M263</f>
        <v>120780</v>
      </c>
      <c r="N262" s="85">
        <f t="shared" si="85"/>
        <v>31857</v>
      </c>
      <c r="O262" s="85">
        <f t="shared" si="85"/>
        <v>0</v>
      </c>
      <c r="P262" s="85">
        <f t="shared" si="85"/>
        <v>69252</v>
      </c>
      <c r="Q262" s="147">
        <f t="shared" si="85"/>
        <v>1100000</v>
      </c>
      <c r="R262" s="110">
        <f t="shared" si="85"/>
        <v>0</v>
      </c>
      <c r="S262" s="148">
        <f t="shared" si="85"/>
        <v>60000</v>
      </c>
      <c r="T262" s="85">
        <f t="shared" si="85"/>
        <v>560000</v>
      </c>
      <c r="U262" s="149" t="e">
        <f aca="true" t="shared" si="86" ref="U262:U270">P262/O262*100</f>
        <v>#DIV/0!</v>
      </c>
      <c r="V262" s="149">
        <f aca="true" t="shared" si="87" ref="V262:V270">Q262/P262*100</f>
        <v>1588.4017790099924</v>
      </c>
      <c r="W262" s="149">
        <f aca="true" t="shared" si="88" ref="W262:W270">R262/Q262*100</f>
        <v>0</v>
      </c>
    </row>
    <row r="263" spans="1:23" ht="12.75">
      <c r="A263" s="65" t="s">
        <v>445</v>
      </c>
      <c r="I263" s="1">
        <v>510</v>
      </c>
      <c r="J263" s="25">
        <v>42</v>
      </c>
      <c r="K263" s="25" t="s">
        <v>102</v>
      </c>
      <c r="L263" s="25"/>
      <c r="M263" s="26">
        <f aca="true" t="shared" si="89" ref="M263:R263">M264+M266+M265</f>
        <v>120780</v>
      </c>
      <c r="N263" s="30">
        <f>N264+N266+N265</f>
        <v>31857</v>
      </c>
      <c r="O263" s="30">
        <f t="shared" si="89"/>
        <v>0</v>
      </c>
      <c r="P263" s="30">
        <f t="shared" si="89"/>
        <v>69252</v>
      </c>
      <c r="Q263" s="151">
        <f>Q264+Q265+Q266+Q267+Q268+Q269</f>
        <v>1100000</v>
      </c>
      <c r="R263" s="110">
        <f t="shared" si="89"/>
        <v>0</v>
      </c>
      <c r="S263" s="150">
        <f>S264+S266+S265</f>
        <v>60000</v>
      </c>
      <c r="T263" s="30">
        <f>T264+T266+T265+T267+T268+T269+T270</f>
        <v>560000</v>
      </c>
      <c r="U263" s="149" t="e">
        <f t="shared" si="86"/>
        <v>#DIV/0!</v>
      </c>
      <c r="V263" s="149">
        <f t="shared" si="87"/>
        <v>1588.4017790099924</v>
      </c>
      <c r="W263" s="149">
        <f t="shared" si="88"/>
        <v>0</v>
      </c>
    </row>
    <row r="264" spans="1:23" ht="12.75">
      <c r="A264" s="65" t="s">
        <v>445</v>
      </c>
      <c r="E264" s="1">
        <v>4</v>
      </c>
      <c r="G264" s="1">
        <v>6</v>
      </c>
      <c r="I264" s="1">
        <v>510</v>
      </c>
      <c r="J264" s="25">
        <v>4227</v>
      </c>
      <c r="K264" s="25" t="s">
        <v>516</v>
      </c>
      <c r="L264" s="25"/>
      <c r="M264" s="26">
        <v>120780</v>
      </c>
      <c r="N264" s="30">
        <v>0</v>
      </c>
      <c r="O264" s="30">
        <v>0</v>
      </c>
      <c r="P264" s="30">
        <v>36657</v>
      </c>
      <c r="Q264" s="151">
        <v>0</v>
      </c>
      <c r="R264" s="110">
        <v>0</v>
      </c>
      <c r="S264" s="150">
        <v>0</v>
      </c>
      <c r="T264" s="30">
        <v>0</v>
      </c>
      <c r="U264" s="149" t="e">
        <f t="shared" si="86"/>
        <v>#DIV/0!</v>
      </c>
      <c r="V264" s="149">
        <f t="shared" si="87"/>
        <v>0</v>
      </c>
      <c r="W264" s="149" t="e">
        <f t="shared" si="88"/>
        <v>#DIV/0!</v>
      </c>
    </row>
    <row r="265" spans="1:23" ht="12.75">
      <c r="A265" s="65" t="s">
        <v>445</v>
      </c>
      <c r="E265" s="1">
        <v>4</v>
      </c>
      <c r="G265" s="1">
        <v>6</v>
      </c>
      <c r="I265" s="1">
        <v>510</v>
      </c>
      <c r="J265" s="25">
        <v>4227</v>
      </c>
      <c r="K265" s="25" t="s">
        <v>552</v>
      </c>
      <c r="L265" s="25"/>
      <c r="M265" s="26">
        <v>0</v>
      </c>
      <c r="N265" s="30">
        <v>0</v>
      </c>
      <c r="O265" s="30">
        <v>0</v>
      </c>
      <c r="P265" s="30">
        <v>0</v>
      </c>
      <c r="Q265" s="151">
        <v>0</v>
      </c>
      <c r="R265" s="110">
        <v>0</v>
      </c>
      <c r="S265" s="150">
        <v>60000</v>
      </c>
      <c r="T265" s="30">
        <v>60000</v>
      </c>
      <c r="U265" s="149" t="e">
        <f t="shared" si="86"/>
        <v>#DIV/0!</v>
      </c>
      <c r="V265" s="149" t="e">
        <f t="shared" si="87"/>
        <v>#DIV/0!</v>
      </c>
      <c r="W265" s="149" t="e">
        <f t="shared" si="88"/>
        <v>#DIV/0!</v>
      </c>
    </row>
    <row r="266" spans="1:23" ht="12.75">
      <c r="A266" s="65" t="s">
        <v>445</v>
      </c>
      <c r="E266" s="1">
        <v>4</v>
      </c>
      <c r="G266" s="1">
        <v>6</v>
      </c>
      <c r="I266" s="1">
        <v>510</v>
      </c>
      <c r="J266" s="25">
        <v>4227</v>
      </c>
      <c r="K266" s="25" t="s">
        <v>517</v>
      </c>
      <c r="L266" s="25"/>
      <c r="M266" s="26">
        <v>0</v>
      </c>
      <c r="N266" s="30">
        <v>31857</v>
      </c>
      <c r="O266" s="30">
        <v>0</v>
      </c>
      <c r="P266" s="30">
        <v>32595</v>
      </c>
      <c r="Q266" s="151">
        <v>100000</v>
      </c>
      <c r="R266" s="110">
        <v>0</v>
      </c>
      <c r="S266" s="150">
        <v>0</v>
      </c>
      <c r="T266" s="30">
        <v>0</v>
      </c>
      <c r="U266" s="149" t="e">
        <f t="shared" si="86"/>
        <v>#DIV/0!</v>
      </c>
      <c r="V266" s="149">
        <f t="shared" si="87"/>
        <v>306.7955207853965</v>
      </c>
      <c r="W266" s="149">
        <f t="shared" si="88"/>
        <v>0</v>
      </c>
    </row>
    <row r="267" spans="1:23" ht="12.75">
      <c r="A267" s="65" t="s">
        <v>445</v>
      </c>
      <c r="E267" s="1">
        <v>4</v>
      </c>
      <c r="G267" s="1">
        <v>6</v>
      </c>
      <c r="I267" s="1">
        <v>510</v>
      </c>
      <c r="J267" s="57">
        <v>4227</v>
      </c>
      <c r="K267" s="25" t="s">
        <v>373</v>
      </c>
      <c r="L267" s="57"/>
      <c r="M267" s="58">
        <v>0</v>
      </c>
      <c r="N267" s="63">
        <v>0</v>
      </c>
      <c r="O267" s="63">
        <v>0</v>
      </c>
      <c r="P267" s="63">
        <v>0</v>
      </c>
      <c r="Q267" s="151">
        <v>400000</v>
      </c>
      <c r="R267" s="290">
        <v>0</v>
      </c>
      <c r="S267" s="150">
        <v>0</v>
      </c>
      <c r="T267" s="30">
        <v>0</v>
      </c>
      <c r="U267" s="149" t="e">
        <f t="shared" si="86"/>
        <v>#DIV/0!</v>
      </c>
      <c r="V267" s="149" t="e">
        <f t="shared" si="87"/>
        <v>#DIV/0!</v>
      </c>
      <c r="W267" s="149">
        <f t="shared" si="88"/>
        <v>0</v>
      </c>
    </row>
    <row r="268" spans="1:23" ht="12.75">
      <c r="A268" s="65" t="s">
        <v>445</v>
      </c>
      <c r="E268" s="1">
        <v>4</v>
      </c>
      <c r="G268" s="1">
        <v>6</v>
      </c>
      <c r="I268" s="1">
        <v>510</v>
      </c>
      <c r="J268" s="25">
        <v>4227</v>
      </c>
      <c r="K268" s="25" t="s">
        <v>364</v>
      </c>
      <c r="L268" s="25"/>
      <c r="M268" s="26">
        <v>0</v>
      </c>
      <c r="N268" s="30">
        <v>0</v>
      </c>
      <c r="O268" s="30">
        <v>0</v>
      </c>
      <c r="P268" s="30">
        <v>0</v>
      </c>
      <c r="Q268" s="151">
        <v>500000</v>
      </c>
      <c r="R268" s="110">
        <v>0</v>
      </c>
      <c r="S268" s="150">
        <v>0</v>
      </c>
      <c r="T268" s="30">
        <v>0</v>
      </c>
      <c r="U268" s="149" t="e">
        <f t="shared" si="86"/>
        <v>#DIV/0!</v>
      </c>
      <c r="V268" s="149" t="e">
        <f t="shared" si="87"/>
        <v>#DIV/0!</v>
      </c>
      <c r="W268" s="149">
        <f t="shared" si="88"/>
        <v>0</v>
      </c>
    </row>
    <row r="269" spans="1:23" ht="12.75">
      <c r="A269" s="65" t="s">
        <v>445</v>
      </c>
      <c r="E269" s="1">
        <v>4</v>
      </c>
      <c r="G269" s="1">
        <v>6</v>
      </c>
      <c r="I269" s="1">
        <v>510</v>
      </c>
      <c r="J269" s="25">
        <v>4227</v>
      </c>
      <c r="K269" s="25" t="s">
        <v>378</v>
      </c>
      <c r="L269" s="25"/>
      <c r="M269" s="26">
        <v>0</v>
      </c>
      <c r="N269" s="30">
        <v>0</v>
      </c>
      <c r="O269" s="26">
        <v>0</v>
      </c>
      <c r="P269" s="30">
        <v>0</v>
      </c>
      <c r="Q269" s="151">
        <v>100000</v>
      </c>
      <c r="R269" s="110">
        <v>0</v>
      </c>
      <c r="S269" s="150">
        <v>0</v>
      </c>
      <c r="T269" s="30">
        <v>0</v>
      </c>
      <c r="U269" s="149" t="e">
        <f t="shared" si="86"/>
        <v>#DIV/0!</v>
      </c>
      <c r="V269" s="149" t="e">
        <f t="shared" si="87"/>
        <v>#DIV/0!</v>
      </c>
      <c r="W269" s="149">
        <f t="shared" si="88"/>
        <v>0</v>
      </c>
    </row>
    <row r="270" spans="1:23" ht="13.5" thickBot="1">
      <c r="A270" s="65" t="s">
        <v>445</v>
      </c>
      <c r="E270" s="1">
        <v>4</v>
      </c>
      <c r="G270" s="1">
        <v>6</v>
      </c>
      <c r="I270" s="1">
        <v>510</v>
      </c>
      <c r="J270" s="57">
        <v>4227</v>
      </c>
      <c r="K270" s="25" t="s">
        <v>560</v>
      </c>
      <c r="L270" s="57"/>
      <c r="M270" s="58"/>
      <c r="N270" s="63">
        <v>0</v>
      </c>
      <c r="O270" s="58">
        <v>0</v>
      </c>
      <c r="P270" s="63">
        <v>0</v>
      </c>
      <c r="Q270" s="211">
        <v>0</v>
      </c>
      <c r="R270" s="290">
        <v>0</v>
      </c>
      <c r="S270" s="210">
        <v>0</v>
      </c>
      <c r="T270" s="63">
        <v>500000</v>
      </c>
      <c r="U270" s="154" t="e">
        <f t="shared" si="86"/>
        <v>#DIV/0!</v>
      </c>
      <c r="V270" s="154" t="e">
        <f t="shared" si="87"/>
        <v>#DIV/0!</v>
      </c>
      <c r="W270" s="154" t="e">
        <f t="shared" si="88"/>
        <v>#DIV/0!</v>
      </c>
    </row>
    <row r="271" spans="10:23" ht="12.75">
      <c r="J271" s="199"/>
      <c r="K271" s="199" t="s">
        <v>323</v>
      </c>
      <c r="L271" s="199"/>
      <c r="M271" s="200">
        <f aca="true" t="shared" si="90" ref="M271:R271">M262</f>
        <v>120780</v>
      </c>
      <c r="N271" s="200">
        <f>N262</f>
        <v>31857</v>
      </c>
      <c r="O271" s="200">
        <f t="shared" si="90"/>
        <v>0</v>
      </c>
      <c r="P271" s="200">
        <f t="shared" si="90"/>
        <v>69252</v>
      </c>
      <c r="Q271" s="201">
        <f>Q262</f>
        <v>1100000</v>
      </c>
      <c r="R271" s="288">
        <f t="shared" si="90"/>
        <v>0</v>
      </c>
      <c r="S271" s="201">
        <f>S262</f>
        <v>60000</v>
      </c>
      <c r="T271" s="200">
        <f>T262</f>
        <v>560000</v>
      </c>
      <c r="U271" s="202"/>
      <c r="V271" s="202"/>
      <c r="W271" s="202"/>
    </row>
    <row r="272" spans="10:23" ht="12.75">
      <c r="J272" s="33"/>
      <c r="K272" s="33"/>
      <c r="L272" s="33"/>
      <c r="M272" s="34"/>
      <c r="N272" s="99"/>
      <c r="O272" s="34"/>
      <c r="P272" s="37"/>
      <c r="Q272" s="228"/>
      <c r="R272" s="289"/>
      <c r="S272" s="160"/>
      <c r="T272" s="37"/>
      <c r="U272" s="229"/>
      <c r="V272" s="229"/>
      <c r="W272" s="229"/>
    </row>
    <row r="273" spans="1:23" ht="12.75">
      <c r="A273" s="7" t="s">
        <v>413</v>
      </c>
      <c r="B273" s="7"/>
      <c r="C273" s="7"/>
      <c r="D273" s="7"/>
      <c r="E273" s="7"/>
      <c r="F273" s="7"/>
      <c r="G273" s="7"/>
      <c r="H273" s="7"/>
      <c r="I273" s="7"/>
      <c r="J273" s="144" t="s">
        <v>166</v>
      </c>
      <c r="K273" s="144" t="s">
        <v>165</v>
      </c>
      <c r="L273" s="144"/>
      <c r="M273" s="17"/>
      <c r="N273" s="235"/>
      <c r="O273" s="17"/>
      <c r="P273" s="17"/>
      <c r="Q273" s="169"/>
      <c r="R273" s="279"/>
      <c r="S273" s="168"/>
      <c r="T273" s="168"/>
      <c r="U273" s="170"/>
      <c r="V273" s="170"/>
      <c r="W273" s="170"/>
    </row>
    <row r="274" spans="1:23" ht="12.75">
      <c r="A274" s="8" t="s">
        <v>446</v>
      </c>
      <c r="B274" s="8"/>
      <c r="C274" s="8"/>
      <c r="D274" s="8"/>
      <c r="E274" s="8"/>
      <c r="F274" s="8"/>
      <c r="G274" s="8"/>
      <c r="H274" s="8"/>
      <c r="I274" s="8">
        <v>451</v>
      </c>
      <c r="J274" s="8" t="s">
        <v>168</v>
      </c>
      <c r="K274" s="8" t="s">
        <v>167</v>
      </c>
      <c r="L274" s="8"/>
      <c r="M274" s="18"/>
      <c r="N274" s="230"/>
      <c r="O274" s="18"/>
      <c r="P274" s="18"/>
      <c r="Q274" s="163"/>
      <c r="R274" s="277"/>
      <c r="S274" s="162"/>
      <c r="T274" s="162"/>
      <c r="U274" s="164"/>
      <c r="V274" s="164"/>
      <c r="W274" s="164"/>
    </row>
    <row r="275" spans="1:23" ht="12.75">
      <c r="A275" s="65" t="s">
        <v>446</v>
      </c>
      <c r="I275" s="1">
        <v>451</v>
      </c>
      <c r="J275" s="72">
        <v>4</v>
      </c>
      <c r="K275" s="72" t="s">
        <v>10</v>
      </c>
      <c r="L275" s="72"/>
      <c r="M275" s="86">
        <f aca="true" t="shared" si="91" ref="M275:T275">M276</f>
        <v>0</v>
      </c>
      <c r="N275" s="85">
        <f t="shared" si="91"/>
        <v>1194463</v>
      </c>
      <c r="O275" s="85">
        <f t="shared" si="91"/>
        <v>620000</v>
      </c>
      <c r="P275" s="85">
        <f t="shared" si="91"/>
        <v>1509751</v>
      </c>
      <c r="Q275" s="147">
        <f t="shared" si="91"/>
        <v>960000</v>
      </c>
      <c r="R275" s="110">
        <f t="shared" si="91"/>
        <v>970000</v>
      </c>
      <c r="S275" s="148">
        <f t="shared" si="91"/>
        <v>506000</v>
      </c>
      <c r="T275" s="85">
        <f t="shared" si="91"/>
        <v>400000</v>
      </c>
      <c r="U275" s="149">
        <f aca="true" t="shared" si="92" ref="U275:U305">P275/O275*100</f>
        <v>243.5082258064516</v>
      </c>
      <c r="V275" s="149">
        <f aca="true" t="shared" si="93" ref="V275:V305">Q275/P275*100</f>
        <v>63.5866444201726</v>
      </c>
      <c r="W275" s="149">
        <f aca="true" t="shared" si="94" ref="W275:W305">R275/Q275*100</f>
        <v>101.04166666666667</v>
      </c>
    </row>
    <row r="276" spans="1:23" ht="12.75">
      <c r="A276" s="65" t="s">
        <v>446</v>
      </c>
      <c r="I276" s="1">
        <v>451</v>
      </c>
      <c r="J276" s="25">
        <v>42</v>
      </c>
      <c r="K276" s="25" t="s">
        <v>103</v>
      </c>
      <c r="L276" s="25"/>
      <c r="M276" s="26">
        <f>M279+M280+M281+M293+M299+M300+M301</f>
        <v>0</v>
      </c>
      <c r="N276" s="30">
        <f>N279+N280+N281+N293+N299+N300+N301</f>
        <v>1194463</v>
      </c>
      <c r="O276" s="30">
        <f>O279+O280+O281+O293+O299+O300+O301+O305+O302</f>
        <v>620000</v>
      </c>
      <c r="P276" s="30">
        <f>P279+P280+P281+P293+P299+P300+P301+P282+P283+P284+P285+P286+P287+P288+P302</f>
        <v>1509751</v>
      </c>
      <c r="Q276" s="151">
        <f>Q279+Q280+Q281+Q293+Q299+Q300+Q301+Q302+Q295+Q289+Q290+Q291</f>
        <v>960000</v>
      </c>
      <c r="R276" s="110">
        <f>R277+R278+R279+R280+R281+R293+R299+R300+R301+R302+R289+R290+R291+R292+R295+R303+R304+R283</f>
        <v>970000</v>
      </c>
      <c r="S276" s="150">
        <f>S277+S278+S279+S280+S281+S293+S299+S300+S301+S302+S289+S290+S291+S292+S295+S303+S304+S297+S298+S294+S296</f>
        <v>506000</v>
      </c>
      <c r="T276" s="150">
        <f>T277+T278+T279+T280+T281+T293+T299+T300+T301+T302+T289+T290+T291+T292+T295+T303+T304+T297+T298+T294</f>
        <v>400000</v>
      </c>
      <c r="U276" s="149">
        <f t="shared" si="92"/>
        <v>243.5082258064516</v>
      </c>
      <c r="V276" s="149">
        <f t="shared" si="93"/>
        <v>63.5866444201726</v>
      </c>
      <c r="W276" s="149">
        <f t="shared" si="94"/>
        <v>101.04166666666667</v>
      </c>
    </row>
    <row r="277" spans="1:23" ht="12.75">
      <c r="A277" s="65" t="s">
        <v>446</v>
      </c>
      <c r="I277" s="1">
        <v>451</v>
      </c>
      <c r="J277" s="25">
        <v>4212</v>
      </c>
      <c r="K277" s="25" t="s">
        <v>549</v>
      </c>
      <c r="L277" s="25"/>
      <c r="M277" s="26"/>
      <c r="N277" s="30">
        <v>0</v>
      </c>
      <c r="O277" s="30">
        <v>0</v>
      </c>
      <c r="P277" s="30">
        <v>0</v>
      </c>
      <c r="Q277" s="151">
        <v>0</v>
      </c>
      <c r="R277" s="110">
        <v>30000</v>
      </c>
      <c r="S277" s="150">
        <v>0</v>
      </c>
      <c r="T277" s="30">
        <v>0</v>
      </c>
      <c r="U277" s="149"/>
      <c r="V277" s="149"/>
      <c r="W277" s="149"/>
    </row>
    <row r="278" spans="1:23" ht="12.75">
      <c r="A278" s="65" t="s">
        <v>446</v>
      </c>
      <c r="I278" s="1">
        <v>451</v>
      </c>
      <c r="J278" s="25">
        <v>4212</v>
      </c>
      <c r="K278" s="25" t="s">
        <v>405</v>
      </c>
      <c r="L278" s="25"/>
      <c r="M278" s="26"/>
      <c r="N278" s="30">
        <v>0</v>
      </c>
      <c r="O278" s="30">
        <v>0</v>
      </c>
      <c r="P278" s="30">
        <v>0</v>
      </c>
      <c r="Q278" s="151">
        <v>0</v>
      </c>
      <c r="R278" s="110">
        <v>0</v>
      </c>
      <c r="S278" s="150">
        <v>0</v>
      </c>
      <c r="T278" s="30">
        <v>0</v>
      </c>
      <c r="U278" s="149"/>
      <c r="V278" s="149"/>
      <c r="W278" s="149"/>
    </row>
    <row r="279" spans="1:23" ht="12.75" hidden="1">
      <c r="A279" s="65" t="s">
        <v>446</v>
      </c>
      <c r="E279" s="1">
        <v>4</v>
      </c>
      <c r="G279" s="1">
        <v>6</v>
      </c>
      <c r="I279" s="1">
        <v>451</v>
      </c>
      <c r="J279" s="25">
        <v>4213</v>
      </c>
      <c r="K279" s="25" t="s">
        <v>311</v>
      </c>
      <c r="L279" s="25"/>
      <c r="M279" s="26">
        <v>0</v>
      </c>
      <c r="N279" s="30">
        <v>0</v>
      </c>
      <c r="O279" s="30">
        <v>0</v>
      </c>
      <c r="P279" s="30">
        <v>0</v>
      </c>
      <c r="Q279" s="151">
        <v>0</v>
      </c>
      <c r="R279" s="110">
        <v>0</v>
      </c>
      <c r="S279" s="150">
        <v>0</v>
      </c>
      <c r="T279" s="30">
        <v>0</v>
      </c>
      <c r="U279" s="149" t="e">
        <f t="shared" si="92"/>
        <v>#DIV/0!</v>
      </c>
      <c r="V279" s="149" t="e">
        <f t="shared" si="93"/>
        <v>#DIV/0!</v>
      </c>
      <c r="W279" s="149" t="e">
        <f t="shared" si="94"/>
        <v>#DIV/0!</v>
      </c>
    </row>
    <row r="280" spans="1:23" ht="12.75">
      <c r="A280" s="65" t="s">
        <v>446</v>
      </c>
      <c r="E280" s="1">
        <v>4</v>
      </c>
      <c r="G280" s="1">
        <v>6</v>
      </c>
      <c r="I280" s="1">
        <v>451</v>
      </c>
      <c r="J280" s="25">
        <v>4213</v>
      </c>
      <c r="K280" s="25" t="s">
        <v>518</v>
      </c>
      <c r="L280" s="25"/>
      <c r="M280" s="26">
        <v>0</v>
      </c>
      <c r="N280" s="30">
        <v>556150</v>
      </c>
      <c r="O280" s="30">
        <v>0</v>
      </c>
      <c r="P280" s="30">
        <v>9225</v>
      </c>
      <c r="Q280" s="151">
        <v>0</v>
      </c>
      <c r="R280" s="110">
        <v>0</v>
      </c>
      <c r="S280" s="150">
        <v>0</v>
      </c>
      <c r="T280" s="30">
        <v>0</v>
      </c>
      <c r="U280" s="149" t="e">
        <f t="shared" si="92"/>
        <v>#DIV/0!</v>
      </c>
      <c r="V280" s="149">
        <f t="shared" si="93"/>
        <v>0</v>
      </c>
      <c r="W280" s="149" t="e">
        <f t="shared" si="94"/>
        <v>#DIV/0!</v>
      </c>
    </row>
    <row r="281" spans="1:23" ht="12.75">
      <c r="A281" s="65" t="s">
        <v>446</v>
      </c>
      <c r="E281" s="1">
        <v>4</v>
      </c>
      <c r="G281" s="1">
        <v>6</v>
      </c>
      <c r="I281" s="1">
        <v>451</v>
      </c>
      <c r="J281" s="25">
        <v>4213</v>
      </c>
      <c r="K281" s="25" t="s">
        <v>377</v>
      </c>
      <c r="L281" s="25"/>
      <c r="M281" s="26">
        <v>0</v>
      </c>
      <c r="N281" s="30">
        <v>0</v>
      </c>
      <c r="O281" s="30">
        <v>500000</v>
      </c>
      <c r="P281" s="30">
        <v>550000</v>
      </c>
      <c r="Q281" s="151">
        <v>0</v>
      </c>
      <c r="R281" s="110">
        <v>0</v>
      </c>
      <c r="S281" s="150">
        <v>0</v>
      </c>
      <c r="T281" s="30">
        <v>0</v>
      </c>
      <c r="U281" s="149">
        <f t="shared" si="92"/>
        <v>110.00000000000001</v>
      </c>
      <c r="V281" s="149">
        <f t="shared" si="93"/>
        <v>0</v>
      </c>
      <c r="W281" s="149" t="e">
        <f t="shared" si="94"/>
        <v>#DIV/0!</v>
      </c>
    </row>
    <row r="282" spans="1:23" ht="12.75">
      <c r="A282" s="65" t="s">
        <v>446</v>
      </c>
      <c r="C282" s="1">
        <v>2</v>
      </c>
      <c r="I282" s="1">
        <v>451</v>
      </c>
      <c r="J282" s="25">
        <v>4213</v>
      </c>
      <c r="K282" s="25" t="s">
        <v>519</v>
      </c>
      <c r="L282" s="25"/>
      <c r="M282" s="26"/>
      <c r="N282" s="30">
        <v>0</v>
      </c>
      <c r="O282" s="30">
        <v>0</v>
      </c>
      <c r="P282" s="30">
        <v>30000</v>
      </c>
      <c r="Q282" s="151">
        <v>0</v>
      </c>
      <c r="R282" s="110">
        <v>0</v>
      </c>
      <c r="S282" s="150">
        <v>0</v>
      </c>
      <c r="T282" s="30">
        <v>0</v>
      </c>
      <c r="U282" s="149" t="e">
        <f t="shared" si="92"/>
        <v>#DIV/0!</v>
      </c>
      <c r="V282" s="149">
        <f t="shared" si="93"/>
        <v>0</v>
      </c>
      <c r="W282" s="149" t="e">
        <f t="shared" si="94"/>
        <v>#DIV/0!</v>
      </c>
    </row>
    <row r="283" spans="1:23" ht="12.75">
      <c r="A283" s="65" t="s">
        <v>446</v>
      </c>
      <c r="C283" s="1">
        <v>2</v>
      </c>
      <c r="I283" s="1">
        <v>451</v>
      </c>
      <c r="J283" s="25">
        <v>4213</v>
      </c>
      <c r="K283" s="25" t="s">
        <v>520</v>
      </c>
      <c r="L283" s="25"/>
      <c r="M283" s="26"/>
      <c r="N283" s="30">
        <v>0</v>
      </c>
      <c r="O283" s="30">
        <v>0</v>
      </c>
      <c r="P283" s="30">
        <v>275000</v>
      </c>
      <c r="Q283" s="151">
        <v>0</v>
      </c>
      <c r="R283" s="110">
        <v>275000</v>
      </c>
      <c r="S283" s="150">
        <v>0</v>
      </c>
      <c r="T283" s="30">
        <v>0</v>
      </c>
      <c r="U283" s="149" t="e">
        <f t="shared" si="92"/>
        <v>#DIV/0!</v>
      </c>
      <c r="V283" s="149">
        <f t="shared" si="93"/>
        <v>0</v>
      </c>
      <c r="W283" s="149" t="e">
        <f t="shared" si="94"/>
        <v>#DIV/0!</v>
      </c>
    </row>
    <row r="284" spans="1:23" ht="12.75">
      <c r="A284" s="65" t="s">
        <v>446</v>
      </c>
      <c r="C284" s="1">
        <v>2</v>
      </c>
      <c r="E284" s="1">
        <v>4</v>
      </c>
      <c r="I284" s="1">
        <v>451</v>
      </c>
      <c r="J284" s="25">
        <v>4213</v>
      </c>
      <c r="K284" s="25" t="s">
        <v>521</v>
      </c>
      <c r="L284" s="25"/>
      <c r="M284" s="26"/>
      <c r="N284" s="30">
        <v>0</v>
      </c>
      <c r="O284" s="30">
        <v>0</v>
      </c>
      <c r="P284" s="30">
        <v>254378</v>
      </c>
      <c r="Q284" s="151">
        <v>0</v>
      </c>
      <c r="R284" s="110">
        <v>0</v>
      </c>
      <c r="S284" s="150">
        <v>0</v>
      </c>
      <c r="T284" s="30">
        <v>0</v>
      </c>
      <c r="U284" s="149" t="e">
        <f t="shared" si="92"/>
        <v>#DIV/0!</v>
      </c>
      <c r="V284" s="149">
        <f t="shared" si="93"/>
        <v>0</v>
      </c>
      <c r="W284" s="149" t="e">
        <f t="shared" si="94"/>
        <v>#DIV/0!</v>
      </c>
    </row>
    <row r="285" spans="1:23" ht="12.75">
      <c r="A285" s="65" t="s">
        <v>446</v>
      </c>
      <c r="C285" s="1">
        <v>2</v>
      </c>
      <c r="E285" s="1">
        <v>4</v>
      </c>
      <c r="I285" s="1">
        <v>451</v>
      </c>
      <c r="J285" s="25">
        <v>4213</v>
      </c>
      <c r="K285" s="25" t="s">
        <v>525</v>
      </c>
      <c r="L285" s="25"/>
      <c r="M285" s="26"/>
      <c r="N285" s="30">
        <v>0</v>
      </c>
      <c r="O285" s="30">
        <v>0</v>
      </c>
      <c r="P285" s="30">
        <v>5100</v>
      </c>
      <c r="Q285" s="151">
        <v>0</v>
      </c>
      <c r="R285" s="110">
        <v>0</v>
      </c>
      <c r="S285" s="150">
        <v>0</v>
      </c>
      <c r="T285" s="30">
        <v>0</v>
      </c>
      <c r="U285" s="149" t="e">
        <f t="shared" si="92"/>
        <v>#DIV/0!</v>
      </c>
      <c r="V285" s="149">
        <f t="shared" si="93"/>
        <v>0</v>
      </c>
      <c r="W285" s="149" t="e">
        <f t="shared" si="94"/>
        <v>#DIV/0!</v>
      </c>
    </row>
    <row r="286" spans="1:23" ht="12.75">
      <c r="A286" s="65" t="s">
        <v>446</v>
      </c>
      <c r="C286" s="1">
        <v>2</v>
      </c>
      <c r="E286" s="1">
        <v>4</v>
      </c>
      <c r="I286" s="1">
        <v>451</v>
      </c>
      <c r="J286" s="25">
        <v>4213</v>
      </c>
      <c r="K286" s="25" t="s">
        <v>522</v>
      </c>
      <c r="L286" s="25"/>
      <c r="M286" s="26"/>
      <c r="N286" s="30">
        <v>0</v>
      </c>
      <c r="O286" s="30">
        <v>0</v>
      </c>
      <c r="P286" s="30">
        <v>100000</v>
      </c>
      <c r="Q286" s="151">
        <v>0</v>
      </c>
      <c r="R286" s="110">
        <v>0</v>
      </c>
      <c r="S286" s="150">
        <v>0</v>
      </c>
      <c r="T286" s="30">
        <v>0</v>
      </c>
      <c r="U286" s="149" t="e">
        <f t="shared" si="92"/>
        <v>#DIV/0!</v>
      </c>
      <c r="V286" s="149">
        <f t="shared" si="93"/>
        <v>0</v>
      </c>
      <c r="W286" s="149" t="e">
        <f t="shared" si="94"/>
        <v>#DIV/0!</v>
      </c>
    </row>
    <row r="287" spans="1:23" ht="12.75">
      <c r="A287" s="65" t="s">
        <v>446</v>
      </c>
      <c r="C287" s="1">
        <v>2</v>
      </c>
      <c r="E287" s="1">
        <v>4</v>
      </c>
      <c r="I287" s="1">
        <v>451</v>
      </c>
      <c r="J287" s="25">
        <v>4213</v>
      </c>
      <c r="K287" s="25" t="s">
        <v>523</v>
      </c>
      <c r="L287" s="25"/>
      <c r="M287" s="26"/>
      <c r="N287" s="30">
        <v>0</v>
      </c>
      <c r="O287" s="30">
        <v>0</v>
      </c>
      <c r="P287" s="30">
        <v>270600</v>
      </c>
      <c r="Q287" s="151">
        <v>0</v>
      </c>
      <c r="R287" s="110">
        <v>0</v>
      </c>
      <c r="S287" s="150">
        <v>0</v>
      </c>
      <c r="T287" s="30">
        <v>0</v>
      </c>
      <c r="U287" s="149" t="e">
        <f t="shared" si="92"/>
        <v>#DIV/0!</v>
      </c>
      <c r="V287" s="149">
        <f t="shared" si="93"/>
        <v>0</v>
      </c>
      <c r="W287" s="149" t="e">
        <f t="shared" si="94"/>
        <v>#DIV/0!</v>
      </c>
    </row>
    <row r="288" spans="1:23" ht="12.75">
      <c r="A288" s="65" t="s">
        <v>446</v>
      </c>
      <c r="C288" s="1">
        <v>2</v>
      </c>
      <c r="E288" s="1">
        <v>4</v>
      </c>
      <c r="I288" s="1">
        <v>451</v>
      </c>
      <c r="J288" s="25">
        <v>4213</v>
      </c>
      <c r="K288" s="25" t="s">
        <v>524</v>
      </c>
      <c r="L288" s="25"/>
      <c r="M288" s="26"/>
      <c r="N288" s="30">
        <v>0</v>
      </c>
      <c r="O288" s="30">
        <v>0</v>
      </c>
      <c r="P288" s="30">
        <v>8800</v>
      </c>
      <c r="Q288" s="151">
        <v>0</v>
      </c>
      <c r="R288" s="110">
        <v>0</v>
      </c>
      <c r="S288" s="150">
        <v>0</v>
      </c>
      <c r="T288" s="30">
        <v>0</v>
      </c>
      <c r="U288" s="149" t="e">
        <f t="shared" si="92"/>
        <v>#DIV/0!</v>
      </c>
      <c r="V288" s="149">
        <f t="shared" si="93"/>
        <v>0</v>
      </c>
      <c r="W288" s="149" t="e">
        <f t="shared" si="94"/>
        <v>#DIV/0!</v>
      </c>
    </row>
    <row r="289" spans="1:23" ht="12.75" hidden="1">
      <c r="A289" s="65"/>
      <c r="I289" s="1">
        <v>451</v>
      </c>
      <c r="J289" s="25">
        <v>4213</v>
      </c>
      <c r="K289" s="32" t="s">
        <v>543</v>
      </c>
      <c r="L289" s="31"/>
      <c r="M289" s="26"/>
      <c r="N289" s="30">
        <v>0</v>
      </c>
      <c r="O289" s="30">
        <v>0</v>
      </c>
      <c r="P289" s="30">
        <v>0</v>
      </c>
      <c r="Q289" s="151">
        <v>0</v>
      </c>
      <c r="R289" s="110">
        <v>0</v>
      </c>
      <c r="S289" s="150">
        <v>0</v>
      </c>
      <c r="T289" s="30">
        <v>0</v>
      </c>
      <c r="U289" s="149" t="e">
        <f t="shared" si="92"/>
        <v>#DIV/0!</v>
      </c>
      <c r="V289" s="149" t="e">
        <f t="shared" si="93"/>
        <v>#DIV/0!</v>
      </c>
      <c r="W289" s="149" t="e">
        <f t="shared" si="94"/>
        <v>#DIV/0!</v>
      </c>
    </row>
    <row r="290" spans="1:23" ht="12.75" hidden="1">
      <c r="A290" s="65"/>
      <c r="I290" s="1">
        <v>451</v>
      </c>
      <c r="J290" s="25">
        <v>4213</v>
      </c>
      <c r="K290" s="32" t="s">
        <v>544</v>
      </c>
      <c r="L290" s="31"/>
      <c r="M290" s="26"/>
      <c r="N290" s="30">
        <v>0</v>
      </c>
      <c r="O290" s="30">
        <v>0</v>
      </c>
      <c r="P290" s="30">
        <v>0</v>
      </c>
      <c r="Q290" s="151">
        <v>0</v>
      </c>
      <c r="R290" s="110">
        <v>0</v>
      </c>
      <c r="S290" s="150">
        <v>0</v>
      </c>
      <c r="T290" s="30">
        <v>0</v>
      </c>
      <c r="U290" s="149" t="e">
        <f t="shared" si="92"/>
        <v>#DIV/0!</v>
      </c>
      <c r="V290" s="149" t="e">
        <f t="shared" si="93"/>
        <v>#DIV/0!</v>
      </c>
      <c r="W290" s="149" t="e">
        <f t="shared" si="94"/>
        <v>#DIV/0!</v>
      </c>
    </row>
    <row r="291" spans="1:23" ht="12.75">
      <c r="A291" s="65" t="s">
        <v>446</v>
      </c>
      <c r="C291" s="1">
        <v>2</v>
      </c>
      <c r="E291" s="1">
        <v>4</v>
      </c>
      <c r="I291" s="1">
        <v>451</v>
      </c>
      <c r="J291" s="25">
        <v>4213</v>
      </c>
      <c r="K291" s="32" t="s">
        <v>545</v>
      </c>
      <c r="L291" s="31"/>
      <c r="M291" s="26"/>
      <c r="N291" s="30">
        <v>0</v>
      </c>
      <c r="O291" s="30">
        <v>0</v>
      </c>
      <c r="P291" s="30">
        <v>0</v>
      </c>
      <c r="Q291" s="151">
        <v>0</v>
      </c>
      <c r="R291" s="110">
        <v>250000</v>
      </c>
      <c r="S291" s="150">
        <v>0</v>
      </c>
      <c r="T291" s="30">
        <v>0</v>
      </c>
      <c r="U291" s="149" t="e">
        <f t="shared" si="92"/>
        <v>#DIV/0!</v>
      </c>
      <c r="V291" s="149" t="e">
        <f t="shared" si="93"/>
        <v>#DIV/0!</v>
      </c>
      <c r="W291" s="149"/>
    </row>
    <row r="292" spans="1:23" ht="12.75">
      <c r="A292" s="65" t="s">
        <v>446</v>
      </c>
      <c r="C292" s="1">
        <v>2</v>
      </c>
      <c r="E292" s="1">
        <v>4</v>
      </c>
      <c r="I292" s="1">
        <v>451</v>
      </c>
      <c r="J292" s="25">
        <v>4213</v>
      </c>
      <c r="K292" s="32" t="s">
        <v>546</v>
      </c>
      <c r="L292" s="31"/>
      <c r="M292" s="26"/>
      <c r="N292" s="30">
        <v>0</v>
      </c>
      <c r="O292" s="30">
        <v>0</v>
      </c>
      <c r="P292" s="30">
        <v>0</v>
      </c>
      <c r="Q292" s="151">
        <v>0</v>
      </c>
      <c r="R292" s="110">
        <v>15000</v>
      </c>
      <c r="S292" s="150">
        <v>0</v>
      </c>
      <c r="T292" s="30">
        <v>0</v>
      </c>
      <c r="U292" s="149" t="e">
        <f t="shared" si="92"/>
        <v>#DIV/0!</v>
      </c>
      <c r="V292" s="149" t="e">
        <f t="shared" si="93"/>
        <v>#DIV/0!</v>
      </c>
      <c r="W292" s="149"/>
    </row>
    <row r="293" spans="1:23" ht="12.75">
      <c r="A293" s="65" t="s">
        <v>446</v>
      </c>
      <c r="E293" s="1">
        <v>4</v>
      </c>
      <c r="G293" s="1">
        <v>6</v>
      </c>
      <c r="I293" s="1">
        <v>451</v>
      </c>
      <c r="J293" s="25">
        <v>4213</v>
      </c>
      <c r="K293" s="25" t="s">
        <v>558</v>
      </c>
      <c r="L293" s="25"/>
      <c r="M293" s="26">
        <v>0</v>
      </c>
      <c r="N293" s="30">
        <v>0</v>
      </c>
      <c r="O293" s="30">
        <v>100000</v>
      </c>
      <c r="P293" s="30">
        <v>0</v>
      </c>
      <c r="Q293" s="151">
        <v>100000</v>
      </c>
      <c r="R293" s="110">
        <v>0</v>
      </c>
      <c r="S293" s="150">
        <v>100000</v>
      </c>
      <c r="T293" s="30">
        <v>100000</v>
      </c>
      <c r="U293" s="149">
        <f t="shared" si="92"/>
        <v>0</v>
      </c>
      <c r="V293" s="149" t="e">
        <f t="shared" si="93"/>
        <v>#DIV/0!</v>
      </c>
      <c r="W293" s="149">
        <f t="shared" si="94"/>
        <v>0</v>
      </c>
    </row>
    <row r="294" spans="1:23" ht="12.75">
      <c r="A294" s="65" t="s">
        <v>446</v>
      </c>
      <c r="C294" s="1">
        <v>2</v>
      </c>
      <c r="E294" s="1">
        <v>4</v>
      </c>
      <c r="I294" s="1">
        <v>451</v>
      </c>
      <c r="J294" s="25">
        <v>4213</v>
      </c>
      <c r="K294" s="25" t="s">
        <v>559</v>
      </c>
      <c r="L294" s="25"/>
      <c r="M294" s="26"/>
      <c r="N294" s="30">
        <v>0</v>
      </c>
      <c r="O294" s="30">
        <v>0</v>
      </c>
      <c r="P294" s="30">
        <v>0</v>
      </c>
      <c r="Q294" s="151">
        <v>0</v>
      </c>
      <c r="R294" s="110">
        <v>0</v>
      </c>
      <c r="S294" s="150">
        <v>0</v>
      </c>
      <c r="T294" s="30">
        <v>200000</v>
      </c>
      <c r="U294" s="149" t="e">
        <f t="shared" si="92"/>
        <v>#DIV/0!</v>
      </c>
      <c r="V294" s="149" t="e">
        <f t="shared" si="93"/>
        <v>#DIV/0!</v>
      </c>
      <c r="W294" s="149"/>
    </row>
    <row r="295" spans="1:23" ht="12.75">
      <c r="A295" s="65" t="s">
        <v>446</v>
      </c>
      <c r="C295" s="1">
        <v>2</v>
      </c>
      <c r="E295" s="1">
        <v>4</v>
      </c>
      <c r="I295" s="1">
        <v>451</v>
      </c>
      <c r="J295" s="25">
        <v>4213</v>
      </c>
      <c r="K295" s="25" t="s">
        <v>404</v>
      </c>
      <c r="L295" s="25"/>
      <c r="M295" s="26"/>
      <c r="N295" s="30">
        <v>0</v>
      </c>
      <c r="O295" s="30">
        <v>0</v>
      </c>
      <c r="P295" s="30">
        <v>0</v>
      </c>
      <c r="Q295" s="151">
        <v>800000</v>
      </c>
      <c r="R295" s="110">
        <v>400000</v>
      </c>
      <c r="S295" s="150">
        <v>0</v>
      </c>
      <c r="T295" s="30">
        <v>0</v>
      </c>
      <c r="U295" s="149" t="e">
        <f t="shared" si="92"/>
        <v>#DIV/0!</v>
      </c>
      <c r="V295" s="149" t="e">
        <f t="shared" si="93"/>
        <v>#DIV/0!</v>
      </c>
      <c r="W295" s="149">
        <f t="shared" si="94"/>
        <v>50</v>
      </c>
    </row>
    <row r="296" spans="1:23" ht="12.75">
      <c r="A296" s="65" t="s">
        <v>446</v>
      </c>
      <c r="C296" s="1">
        <v>2</v>
      </c>
      <c r="E296" s="1">
        <v>4</v>
      </c>
      <c r="I296" s="1">
        <v>451</v>
      </c>
      <c r="J296" s="25">
        <v>4213</v>
      </c>
      <c r="K296" s="25" t="s">
        <v>564</v>
      </c>
      <c r="L296" s="25"/>
      <c r="M296" s="26"/>
      <c r="N296" s="30">
        <v>0</v>
      </c>
      <c r="O296" s="30">
        <v>0</v>
      </c>
      <c r="P296" s="30">
        <v>0</v>
      </c>
      <c r="Q296" s="151">
        <v>0</v>
      </c>
      <c r="R296" s="110">
        <v>0</v>
      </c>
      <c r="S296" s="150">
        <v>86000</v>
      </c>
      <c r="T296" s="30"/>
      <c r="U296" s="149" t="e">
        <f t="shared" si="92"/>
        <v>#DIV/0!</v>
      </c>
      <c r="V296" s="149" t="e">
        <f t="shared" si="93"/>
        <v>#DIV/0!</v>
      </c>
      <c r="W296" s="149"/>
    </row>
    <row r="297" spans="1:23" ht="12.75">
      <c r="A297" s="65" t="s">
        <v>446</v>
      </c>
      <c r="C297" s="1">
        <v>2</v>
      </c>
      <c r="E297" s="1">
        <v>4</v>
      </c>
      <c r="I297" s="1">
        <v>451</v>
      </c>
      <c r="J297" s="25">
        <v>4213</v>
      </c>
      <c r="K297" s="25" t="s">
        <v>556</v>
      </c>
      <c r="L297" s="25"/>
      <c r="M297" s="26"/>
      <c r="N297" s="30">
        <v>0</v>
      </c>
      <c r="O297" s="30">
        <v>0</v>
      </c>
      <c r="P297" s="30">
        <v>0</v>
      </c>
      <c r="Q297" s="151">
        <v>0</v>
      </c>
      <c r="R297" s="110">
        <v>0</v>
      </c>
      <c r="S297" s="150">
        <v>300000</v>
      </c>
      <c r="T297" s="30">
        <v>0</v>
      </c>
      <c r="U297" s="149" t="e">
        <f t="shared" si="92"/>
        <v>#DIV/0!</v>
      </c>
      <c r="V297" s="149" t="e">
        <f t="shared" si="93"/>
        <v>#DIV/0!</v>
      </c>
      <c r="W297" s="149"/>
    </row>
    <row r="298" spans="1:23" ht="12.75">
      <c r="A298" s="65" t="s">
        <v>446</v>
      </c>
      <c r="C298" s="1">
        <v>2</v>
      </c>
      <c r="E298" s="1">
        <v>4</v>
      </c>
      <c r="I298" s="1">
        <v>451</v>
      </c>
      <c r="J298" s="25">
        <v>4213</v>
      </c>
      <c r="K298" s="25" t="s">
        <v>557</v>
      </c>
      <c r="L298" s="25"/>
      <c r="M298" s="26"/>
      <c r="N298" s="30">
        <v>0</v>
      </c>
      <c r="O298" s="30">
        <v>0</v>
      </c>
      <c r="P298" s="30">
        <v>0</v>
      </c>
      <c r="Q298" s="151">
        <v>0</v>
      </c>
      <c r="R298" s="110">
        <v>0</v>
      </c>
      <c r="S298" s="150">
        <v>0</v>
      </c>
      <c r="T298" s="30">
        <v>80000</v>
      </c>
      <c r="U298" s="149" t="e">
        <f t="shared" si="92"/>
        <v>#DIV/0!</v>
      </c>
      <c r="V298" s="149" t="e">
        <f t="shared" si="93"/>
        <v>#DIV/0!</v>
      </c>
      <c r="W298" s="149"/>
    </row>
    <row r="299" spans="1:23" ht="12.75">
      <c r="A299" s="65" t="s">
        <v>446</v>
      </c>
      <c r="E299" s="1">
        <v>4</v>
      </c>
      <c r="G299" s="1">
        <v>6</v>
      </c>
      <c r="I299" s="1">
        <v>451</v>
      </c>
      <c r="J299" s="25">
        <v>4213</v>
      </c>
      <c r="K299" s="25" t="s">
        <v>365</v>
      </c>
      <c r="L299" s="25"/>
      <c r="M299" s="26">
        <v>0</v>
      </c>
      <c r="N299" s="30">
        <v>623791</v>
      </c>
      <c r="O299" s="30">
        <v>0</v>
      </c>
      <c r="P299" s="30">
        <v>0</v>
      </c>
      <c r="Q299" s="151">
        <v>0</v>
      </c>
      <c r="R299" s="110">
        <v>0</v>
      </c>
      <c r="S299" s="150">
        <v>0</v>
      </c>
      <c r="T299" s="30">
        <v>0</v>
      </c>
      <c r="U299" s="149" t="e">
        <f t="shared" si="92"/>
        <v>#DIV/0!</v>
      </c>
      <c r="V299" s="149" t="e">
        <f t="shared" si="93"/>
        <v>#DIV/0!</v>
      </c>
      <c r="W299" s="149" t="e">
        <f t="shared" si="94"/>
        <v>#DIV/0!</v>
      </c>
    </row>
    <row r="300" spans="1:23" ht="12.75">
      <c r="A300" s="65" t="s">
        <v>446</v>
      </c>
      <c r="E300" s="1">
        <v>4</v>
      </c>
      <c r="G300" s="1">
        <v>6</v>
      </c>
      <c r="I300" s="1">
        <v>451</v>
      </c>
      <c r="J300" s="25">
        <v>4213</v>
      </c>
      <c r="K300" s="25" t="s">
        <v>312</v>
      </c>
      <c r="L300" s="25"/>
      <c r="M300" s="26">
        <v>0</v>
      </c>
      <c r="N300" s="30">
        <v>0</v>
      </c>
      <c r="O300" s="30">
        <v>0</v>
      </c>
      <c r="P300" s="30">
        <v>0</v>
      </c>
      <c r="Q300" s="151">
        <v>30000</v>
      </c>
      <c r="R300" s="110">
        <v>0</v>
      </c>
      <c r="S300" s="150">
        <v>0</v>
      </c>
      <c r="T300" s="30">
        <v>0</v>
      </c>
      <c r="U300" s="149" t="e">
        <f t="shared" si="92"/>
        <v>#DIV/0!</v>
      </c>
      <c r="V300" s="149" t="e">
        <f t="shared" si="93"/>
        <v>#DIV/0!</v>
      </c>
      <c r="W300" s="149">
        <f t="shared" si="94"/>
        <v>0</v>
      </c>
    </row>
    <row r="301" spans="1:23" ht="12.75">
      <c r="A301" s="65" t="s">
        <v>446</v>
      </c>
      <c r="E301" s="1">
        <v>4</v>
      </c>
      <c r="G301" s="1">
        <v>6</v>
      </c>
      <c r="I301" s="1">
        <v>451</v>
      </c>
      <c r="J301" s="25">
        <v>4213</v>
      </c>
      <c r="K301" s="25" t="s">
        <v>405</v>
      </c>
      <c r="L301" s="25"/>
      <c r="M301" s="26">
        <v>0</v>
      </c>
      <c r="N301" s="30">
        <v>14522</v>
      </c>
      <c r="O301" s="30">
        <v>0</v>
      </c>
      <c r="P301" s="30">
        <v>0</v>
      </c>
      <c r="Q301" s="151">
        <v>0</v>
      </c>
      <c r="R301" s="110">
        <v>0</v>
      </c>
      <c r="S301" s="150">
        <v>0</v>
      </c>
      <c r="T301" s="30">
        <v>0</v>
      </c>
      <c r="U301" s="149" t="e">
        <f t="shared" si="92"/>
        <v>#DIV/0!</v>
      </c>
      <c r="V301" s="149" t="e">
        <f t="shared" si="93"/>
        <v>#DIV/0!</v>
      </c>
      <c r="W301" s="149" t="e">
        <f t="shared" si="94"/>
        <v>#DIV/0!</v>
      </c>
    </row>
    <row r="302" spans="1:23" ht="12.75">
      <c r="A302" s="65" t="s">
        <v>446</v>
      </c>
      <c r="C302" s="1">
        <v>2</v>
      </c>
      <c r="I302" s="1">
        <v>451</v>
      </c>
      <c r="J302" s="25">
        <v>4213</v>
      </c>
      <c r="K302" s="25" t="s">
        <v>447</v>
      </c>
      <c r="L302" s="25"/>
      <c r="M302" s="26"/>
      <c r="N302" s="30">
        <v>0</v>
      </c>
      <c r="O302" s="30">
        <v>20000</v>
      </c>
      <c r="P302" s="30">
        <v>6648</v>
      </c>
      <c r="Q302" s="151">
        <v>30000</v>
      </c>
      <c r="R302" s="110">
        <v>0</v>
      </c>
      <c r="S302" s="150">
        <v>0</v>
      </c>
      <c r="T302" s="30">
        <v>0</v>
      </c>
      <c r="U302" s="149">
        <f t="shared" si="92"/>
        <v>33.239999999999995</v>
      </c>
      <c r="V302" s="149">
        <f t="shared" si="93"/>
        <v>451.26353790613723</v>
      </c>
      <c r="W302" s="149">
        <f t="shared" si="94"/>
        <v>0</v>
      </c>
    </row>
    <row r="303" spans="1:23" ht="12.75" hidden="1">
      <c r="A303" s="65"/>
      <c r="J303" s="25">
        <v>4221</v>
      </c>
      <c r="K303" s="25" t="s">
        <v>551</v>
      </c>
      <c r="L303" s="25"/>
      <c r="M303" s="26"/>
      <c r="N303" s="30">
        <v>0</v>
      </c>
      <c r="O303" s="30">
        <v>0</v>
      </c>
      <c r="P303" s="30">
        <v>0</v>
      </c>
      <c r="Q303" s="151">
        <v>0</v>
      </c>
      <c r="R303" s="110">
        <v>0</v>
      </c>
      <c r="S303" s="150">
        <v>0</v>
      </c>
      <c r="T303" s="30">
        <v>0</v>
      </c>
      <c r="U303" s="149" t="e">
        <f t="shared" si="92"/>
        <v>#DIV/0!</v>
      </c>
      <c r="V303" s="149" t="e">
        <f t="shared" si="93"/>
        <v>#DIV/0!</v>
      </c>
      <c r="W303" s="149" t="e">
        <f t="shared" si="94"/>
        <v>#DIV/0!</v>
      </c>
    </row>
    <row r="304" spans="1:23" ht="12.75">
      <c r="A304" s="65" t="s">
        <v>446</v>
      </c>
      <c r="E304" s="1">
        <v>4</v>
      </c>
      <c r="I304" s="1">
        <v>451</v>
      </c>
      <c r="J304" s="25">
        <v>4227</v>
      </c>
      <c r="K304" s="25" t="s">
        <v>550</v>
      </c>
      <c r="L304" s="25"/>
      <c r="M304" s="26"/>
      <c r="N304" s="30">
        <v>0</v>
      </c>
      <c r="O304" s="30">
        <v>0</v>
      </c>
      <c r="P304" s="30">
        <v>0</v>
      </c>
      <c r="Q304" s="151">
        <v>0</v>
      </c>
      <c r="R304" s="110">
        <v>0</v>
      </c>
      <c r="S304" s="150">
        <v>20000</v>
      </c>
      <c r="T304" s="30">
        <v>20000</v>
      </c>
      <c r="U304" s="149"/>
      <c r="V304" s="149"/>
      <c r="W304" s="149"/>
    </row>
    <row r="305" spans="1:23" ht="13.5" thickBot="1">
      <c r="A305" s="65"/>
      <c r="J305" s="71">
        <v>426</v>
      </c>
      <c r="K305" s="71" t="s">
        <v>104</v>
      </c>
      <c r="L305" s="71"/>
      <c r="M305" s="26">
        <v>0</v>
      </c>
      <c r="N305" s="30">
        <v>0</v>
      </c>
      <c r="O305" s="30">
        <v>0</v>
      </c>
      <c r="P305" s="30">
        <v>0</v>
      </c>
      <c r="Q305" s="151">
        <v>0</v>
      </c>
      <c r="R305" s="110">
        <v>0</v>
      </c>
      <c r="S305" s="150">
        <v>0</v>
      </c>
      <c r="T305" s="30">
        <v>0</v>
      </c>
      <c r="U305" s="149" t="e">
        <f t="shared" si="92"/>
        <v>#DIV/0!</v>
      </c>
      <c r="V305" s="149" t="e">
        <f t="shared" si="93"/>
        <v>#DIV/0!</v>
      </c>
      <c r="W305" s="149" t="e">
        <f t="shared" si="94"/>
        <v>#DIV/0!</v>
      </c>
    </row>
    <row r="306" spans="10:23" ht="12.75">
      <c r="J306" s="199"/>
      <c r="K306" s="199" t="s">
        <v>323</v>
      </c>
      <c r="L306" s="199"/>
      <c r="M306" s="200">
        <f aca="true" t="shared" si="95" ref="M306:R306">M275</f>
        <v>0</v>
      </c>
      <c r="N306" s="200">
        <f>N275</f>
        <v>1194463</v>
      </c>
      <c r="O306" s="200">
        <f t="shared" si="95"/>
        <v>620000</v>
      </c>
      <c r="P306" s="200">
        <f t="shared" si="95"/>
        <v>1509751</v>
      </c>
      <c r="Q306" s="201">
        <f>Q275</f>
        <v>960000</v>
      </c>
      <c r="R306" s="288">
        <f t="shared" si="95"/>
        <v>970000</v>
      </c>
      <c r="S306" s="201">
        <f>S275</f>
        <v>506000</v>
      </c>
      <c r="T306" s="200">
        <f>T275</f>
        <v>400000</v>
      </c>
      <c r="U306" s="202"/>
      <c r="V306" s="202"/>
      <c r="W306" s="202"/>
    </row>
    <row r="307" spans="10:23" ht="12.75">
      <c r="J307" s="159"/>
      <c r="K307" s="159"/>
      <c r="L307" s="159"/>
      <c r="M307" s="119"/>
      <c r="N307" s="119"/>
      <c r="O307" s="119"/>
      <c r="P307" s="119"/>
      <c r="Q307" s="166"/>
      <c r="R307" s="276"/>
      <c r="S307" s="166"/>
      <c r="T307" s="119"/>
      <c r="U307" s="167"/>
      <c r="V307" s="167"/>
      <c r="W307" s="167"/>
    </row>
    <row r="308" spans="1:23" ht="12.75">
      <c r="A308" s="8" t="s">
        <v>448</v>
      </c>
      <c r="B308" s="8"/>
      <c r="C308" s="8"/>
      <c r="D308" s="8"/>
      <c r="E308" s="8"/>
      <c r="F308" s="8"/>
      <c r="G308" s="8"/>
      <c r="H308" s="8"/>
      <c r="I308" s="8">
        <v>630</v>
      </c>
      <c r="J308" s="8" t="s">
        <v>169</v>
      </c>
      <c r="K308" s="8" t="s">
        <v>209</v>
      </c>
      <c r="L308" s="8"/>
      <c r="M308" s="18"/>
      <c r="N308" s="18"/>
      <c r="O308" s="18"/>
      <c r="P308" s="18"/>
      <c r="Q308" s="163"/>
      <c r="R308" s="277"/>
      <c r="S308" s="162"/>
      <c r="T308" s="162"/>
      <c r="U308" s="164"/>
      <c r="V308" s="164"/>
      <c r="W308" s="164"/>
    </row>
    <row r="309" spans="1:23" ht="12.75">
      <c r="A309" s="65" t="s">
        <v>448</v>
      </c>
      <c r="I309" s="1">
        <v>630</v>
      </c>
      <c r="J309" s="72">
        <v>4</v>
      </c>
      <c r="K309" s="72" t="s">
        <v>10</v>
      </c>
      <c r="L309" s="72"/>
      <c r="M309" s="86">
        <f aca="true" t="shared" si="96" ref="M309:T309">M310</f>
        <v>0</v>
      </c>
      <c r="N309" s="85">
        <f>N310</f>
        <v>0</v>
      </c>
      <c r="O309" s="85">
        <f t="shared" si="96"/>
        <v>124000</v>
      </c>
      <c r="P309" s="85">
        <f>P310</f>
        <v>0</v>
      </c>
      <c r="Q309" s="147">
        <f t="shared" si="96"/>
        <v>746000</v>
      </c>
      <c r="R309" s="110">
        <f t="shared" si="96"/>
        <v>40000</v>
      </c>
      <c r="S309" s="148">
        <f>S310</f>
        <v>440000</v>
      </c>
      <c r="T309" s="85">
        <f t="shared" si="96"/>
        <v>0</v>
      </c>
      <c r="U309" s="149">
        <f aca="true" t="shared" si="97" ref="U309:U316">P309/O309*100</f>
        <v>0</v>
      </c>
      <c r="V309" s="149" t="e">
        <f aca="true" t="shared" si="98" ref="V309:V316">Q309/P309*100</f>
        <v>#DIV/0!</v>
      </c>
      <c r="W309" s="149">
        <f aca="true" t="shared" si="99" ref="W309:W316">R309/Q309*100</f>
        <v>5.361930294906166</v>
      </c>
    </row>
    <row r="310" spans="1:23" ht="12.75">
      <c r="A310" s="65" t="s">
        <v>448</v>
      </c>
      <c r="I310" s="1">
        <v>630</v>
      </c>
      <c r="J310" s="25">
        <v>42</v>
      </c>
      <c r="K310" s="25" t="s">
        <v>102</v>
      </c>
      <c r="L310" s="25"/>
      <c r="M310" s="26">
        <f>M311+M312+M313+M317</f>
        <v>0</v>
      </c>
      <c r="N310" s="30">
        <f>N311+N312+N313+N315+N316+N317</f>
        <v>0</v>
      </c>
      <c r="O310" s="30">
        <f>O311+O312+O313+O317+O315+O316</f>
        <v>124000</v>
      </c>
      <c r="P310" s="30">
        <f>P311+P312+P313+P315+P316+P317</f>
        <v>0</v>
      </c>
      <c r="Q310" s="151">
        <f>Q311+Q312+Q313+Q317+Q315+Q316</f>
        <v>746000</v>
      </c>
      <c r="R310" s="110">
        <f>R311+R312+R313+R317+R315+R316</f>
        <v>40000</v>
      </c>
      <c r="S310" s="150">
        <f>S311+S312+S313+S317+S315+S316+S314</f>
        <v>440000</v>
      </c>
      <c r="T310" s="150">
        <f>T311+T312+T313+T317+T315+T316+T314</f>
        <v>0</v>
      </c>
      <c r="U310" s="149">
        <f t="shared" si="97"/>
        <v>0</v>
      </c>
      <c r="V310" s="149" t="e">
        <f t="shared" si="98"/>
        <v>#DIV/0!</v>
      </c>
      <c r="W310" s="149">
        <f t="shared" si="99"/>
        <v>5.361930294906166</v>
      </c>
    </row>
    <row r="311" spans="1:23" ht="12.75">
      <c r="A311" s="65" t="s">
        <v>448</v>
      </c>
      <c r="E311" s="1">
        <v>4</v>
      </c>
      <c r="G311" s="1">
        <v>6</v>
      </c>
      <c r="I311" s="1">
        <v>630</v>
      </c>
      <c r="J311" s="25">
        <v>4214</v>
      </c>
      <c r="K311" s="25" t="s">
        <v>252</v>
      </c>
      <c r="L311" s="25"/>
      <c r="M311" s="26">
        <v>0</v>
      </c>
      <c r="N311" s="30">
        <v>0</v>
      </c>
      <c r="O311" s="30">
        <v>0</v>
      </c>
      <c r="P311" s="30">
        <v>0</v>
      </c>
      <c r="Q311" s="151">
        <v>0</v>
      </c>
      <c r="R311" s="110">
        <v>0</v>
      </c>
      <c r="S311" s="150">
        <v>40000</v>
      </c>
      <c r="T311" s="30">
        <v>0</v>
      </c>
      <c r="U311" s="149" t="e">
        <f t="shared" si="97"/>
        <v>#DIV/0!</v>
      </c>
      <c r="V311" s="149" t="e">
        <f t="shared" si="98"/>
        <v>#DIV/0!</v>
      </c>
      <c r="W311" s="149" t="e">
        <f t="shared" si="99"/>
        <v>#DIV/0!</v>
      </c>
    </row>
    <row r="312" spans="1:23" ht="12.75">
      <c r="A312" s="65" t="s">
        <v>448</v>
      </c>
      <c r="E312" s="1">
        <v>4</v>
      </c>
      <c r="G312" s="1">
        <v>6</v>
      </c>
      <c r="I312" s="1">
        <v>630</v>
      </c>
      <c r="J312" s="25">
        <v>4214</v>
      </c>
      <c r="K312" s="25" t="s">
        <v>313</v>
      </c>
      <c r="L312" s="25"/>
      <c r="M312" s="26">
        <v>0</v>
      </c>
      <c r="N312" s="30">
        <v>0</v>
      </c>
      <c r="O312" s="30">
        <v>30000</v>
      </c>
      <c r="P312" s="30">
        <v>0</v>
      </c>
      <c r="Q312" s="151">
        <v>0</v>
      </c>
      <c r="R312" s="110">
        <v>0</v>
      </c>
      <c r="S312" s="150">
        <v>0</v>
      </c>
      <c r="T312" s="30">
        <v>0</v>
      </c>
      <c r="U312" s="149">
        <f t="shared" si="97"/>
        <v>0</v>
      </c>
      <c r="V312" s="149" t="e">
        <f t="shared" si="98"/>
        <v>#DIV/0!</v>
      </c>
      <c r="W312" s="149" t="e">
        <f t="shared" si="99"/>
        <v>#DIV/0!</v>
      </c>
    </row>
    <row r="313" spans="1:23" ht="12.75">
      <c r="A313" s="65" t="s">
        <v>448</v>
      </c>
      <c r="E313" s="1">
        <v>4</v>
      </c>
      <c r="G313" s="1">
        <v>6</v>
      </c>
      <c r="I313" s="1">
        <v>630</v>
      </c>
      <c r="J313" s="25">
        <v>4214</v>
      </c>
      <c r="K313" s="25" t="s">
        <v>548</v>
      </c>
      <c r="L313" s="25"/>
      <c r="M313" s="26">
        <v>0</v>
      </c>
      <c r="N313" s="30">
        <v>0</v>
      </c>
      <c r="O313" s="30">
        <v>0</v>
      </c>
      <c r="P313" s="30">
        <v>0</v>
      </c>
      <c r="Q313" s="151">
        <v>0</v>
      </c>
      <c r="R313" s="110">
        <v>40000</v>
      </c>
      <c r="S313" s="150">
        <v>0</v>
      </c>
      <c r="T313" s="30">
        <v>0</v>
      </c>
      <c r="U313" s="149" t="e">
        <f t="shared" si="97"/>
        <v>#DIV/0!</v>
      </c>
      <c r="V313" s="149" t="e">
        <f t="shared" si="98"/>
        <v>#DIV/0!</v>
      </c>
      <c r="W313" s="149" t="e">
        <f t="shared" si="99"/>
        <v>#DIV/0!</v>
      </c>
    </row>
    <row r="314" spans="1:23" ht="12.75">
      <c r="A314" s="65" t="s">
        <v>448</v>
      </c>
      <c r="I314" s="1">
        <v>630</v>
      </c>
      <c r="J314" s="25">
        <v>4214</v>
      </c>
      <c r="K314" s="25" t="s">
        <v>565</v>
      </c>
      <c r="L314" s="25"/>
      <c r="M314" s="26"/>
      <c r="N314" s="30">
        <v>0</v>
      </c>
      <c r="O314" s="30">
        <v>0</v>
      </c>
      <c r="P314" s="30">
        <v>0</v>
      </c>
      <c r="Q314" s="151">
        <v>0</v>
      </c>
      <c r="R314" s="110">
        <v>0</v>
      </c>
      <c r="S314" s="150">
        <v>400000</v>
      </c>
      <c r="T314" s="30">
        <v>0</v>
      </c>
      <c r="U314" s="149" t="e">
        <f t="shared" si="97"/>
        <v>#DIV/0!</v>
      </c>
      <c r="V314" s="149" t="e">
        <f t="shared" si="98"/>
        <v>#DIV/0!</v>
      </c>
      <c r="W314" s="149" t="e">
        <f t="shared" si="99"/>
        <v>#DIV/0!</v>
      </c>
    </row>
    <row r="315" spans="1:23" ht="12.75">
      <c r="A315" s="65" t="s">
        <v>448</v>
      </c>
      <c r="E315" s="1">
        <v>4</v>
      </c>
      <c r="G315" s="1">
        <v>6</v>
      </c>
      <c r="I315" s="1">
        <v>630</v>
      </c>
      <c r="J315" s="25">
        <v>4214</v>
      </c>
      <c r="K315" s="25" t="s">
        <v>351</v>
      </c>
      <c r="L315" s="25"/>
      <c r="M315" s="26">
        <v>0</v>
      </c>
      <c r="N315" s="30">
        <v>0</v>
      </c>
      <c r="O315" s="30">
        <v>0</v>
      </c>
      <c r="P315" s="30">
        <v>0</v>
      </c>
      <c r="Q315" s="151">
        <v>500000</v>
      </c>
      <c r="R315" s="110">
        <v>0</v>
      </c>
      <c r="S315" s="150">
        <v>0</v>
      </c>
      <c r="T315" s="30">
        <v>0</v>
      </c>
      <c r="U315" s="149" t="e">
        <f t="shared" si="97"/>
        <v>#DIV/0!</v>
      </c>
      <c r="V315" s="149" t="e">
        <f t="shared" si="98"/>
        <v>#DIV/0!</v>
      </c>
      <c r="W315" s="149">
        <f t="shared" si="99"/>
        <v>0</v>
      </c>
    </row>
    <row r="316" spans="1:23" ht="12.75">
      <c r="A316" s="65" t="s">
        <v>448</v>
      </c>
      <c r="E316" s="1">
        <v>4</v>
      </c>
      <c r="G316" s="1">
        <v>6</v>
      </c>
      <c r="I316" s="1">
        <v>630</v>
      </c>
      <c r="J316" s="57">
        <v>4214</v>
      </c>
      <c r="K316" s="25" t="s">
        <v>366</v>
      </c>
      <c r="L316" s="66"/>
      <c r="M316" s="58">
        <v>0</v>
      </c>
      <c r="N316" s="63">
        <v>0</v>
      </c>
      <c r="O316" s="63">
        <v>94000</v>
      </c>
      <c r="P316" s="63">
        <v>0</v>
      </c>
      <c r="Q316" s="151">
        <v>246000</v>
      </c>
      <c r="R316" s="290">
        <v>0</v>
      </c>
      <c r="S316" s="150">
        <v>0</v>
      </c>
      <c r="T316" s="30">
        <v>0</v>
      </c>
      <c r="U316" s="149">
        <f t="shared" si="97"/>
        <v>0</v>
      </c>
      <c r="V316" s="149" t="e">
        <f t="shared" si="98"/>
        <v>#DIV/0!</v>
      </c>
      <c r="W316" s="149">
        <f t="shared" si="99"/>
        <v>0</v>
      </c>
    </row>
    <row r="317" spans="1:23" ht="13.5" thickBot="1">
      <c r="A317" s="65" t="s">
        <v>448</v>
      </c>
      <c r="I317" s="1">
        <v>630</v>
      </c>
      <c r="J317" s="71">
        <v>426</v>
      </c>
      <c r="K317" s="247" t="s">
        <v>104</v>
      </c>
      <c r="L317" s="71"/>
      <c r="M317" s="26">
        <v>0</v>
      </c>
      <c r="N317" s="30">
        <v>0</v>
      </c>
      <c r="O317" s="30">
        <v>0</v>
      </c>
      <c r="P317" s="30">
        <v>0</v>
      </c>
      <c r="Q317" s="151">
        <v>0</v>
      </c>
      <c r="R317" s="110">
        <v>0</v>
      </c>
      <c r="S317" s="150">
        <v>0</v>
      </c>
      <c r="T317" s="30">
        <v>0</v>
      </c>
      <c r="U317" s="149">
        <v>0</v>
      </c>
      <c r="V317" s="149">
        <v>0</v>
      </c>
      <c r="W317" s="149">
        <v>0</v>
      </c>
    </row>
    <row r="318" spans="10:23" ht="12.75">
      <c r="J318" s="199"/>
      <c r="K318" s="199" t="s">
        <v>323</v>
      </c>
      <c r="L318" s="199"/>
      <c r="M318" s="200">
        <f aca="true" t="shared" si="100" ref="M318:R318">M309</f>
        <v>0</v>
      </c>
      <c r="N318" s="200">
        <f>N309</f>
        <v>0</v>
      </c>
      <c r="O318" s="200">
        <f t="shared" si="100"/>
        <v>124000</v>
      </c>
      <c r="P318" s="200">
        <f t="shared" si="100"/>
        <v>0</v>
      </c>
      <c r="Q318" s="201">
        <f>Q309</f>
        <v>746000</v>
      </c>
      <c r="R318" s="288">
        <f t="shared" si="100"/>
        <v>40000</v>
      </c>
      <c r="S318" s="201">
        <f>S309</f>
        <v>440000</v>
      </c>
      <c r="T318" s="200">
        <f>T309</f>
        <v>0</v>
      </c>
      <c r="U318" s="202"/>
      <c r="V318" s="202"/>
      <c r="W318" s="202"/>
    </row>
    <row r="319" spans="10:23" ht="12.75">
      <c r="J319" s="248"/>
      <c r="K319" s="248"/>
      <c r="L319" s="248"/>
      <c r="M319" s="34"/>
      <c r="N319" s="37"/>
      <c r="O319" s="34"/>
      <c r="P319" s="37"/>
      <c r="Q319" s="228"/>
      <c r="R319" s="289"/>
      <c r="S319" s="160"/>
      <c r="T319" s="37"/>
      <c r="U319" s="229"/>
      <c r="V319" s="229"/>
      <c r="W319" s="229"/>
    </row>
    <row r="320" spans="1:23" ht="12.75">
      <c r="A320" s="8" t="s">
        <v>449</v>
      </c>
      <c r="B320" s="8"/>
      <c r="C320" s="8"/>
      <c r="D320" s="8"/>
      <c r="E320" s="8"/>
      <c r="F320" s="8"/>
      <c r="G320" s="8"/>
      <c r="H320" s="8"/>
      <c r="I320" s="8">
        <v>520</v>
      </c>
      <c r="J320" s="8" t="s">
        <v>170</v>
      </c>
      <c r="K320" s="8" t="s">
        <v>210</v>
      </c>
      <c r="L320" s="8"/>
      <c r="M320" s="18"/>
      <c r="N320" s="18"/>
      <c r="O320" s="18"/>
      <c r="P320" s="18"/>
      <c r="Q320" s="163"/>
      <c r="R320" s="277"/>
      <c r="S320" s="162"/>
      <c r="T320" s="162"/>
      <c r="U320" s="164"/>
      <c r="V320" s="164"/>
      <c r="W320" s="164"/>
    </row>
    <row r="321" spans="1:23" ht="12.75">
      <c r="A321" s="65" t="s">
        <v>449</v>
      </c>
      <c r="I321" s="1">
        <v>520</v>
      </c>
      <c r="J321" s="72">
        <v>4</v>
      </c>
      <c r="K321" s="72" t="s">
        <v>10</v>
      </c>
      <c r="L321" s="72"/>
      <c r="M321" s="86">
        <f aca="true" t="shared" si="101" ref="M321:T321">M322</f>
        <v>256490</v>
      </c>
      <c r="N321" s="85">
        <f t="shared" si="101"/>
        <v>0</v>
      </c>
      <c r="O321" s="85">
        <f t="shared" si="101"/>
        <v>80000</v>
      </c>
      <c r="P321" s="85">
        <f t="shared" si="101"/>
        <v>0</v>
      </c>
      <c r="Q321" s="147">
        <f t="shared" si="101"/>
        <v>80000</v>
      </c>
      <c r="R321" s="110">
        <f t="shared" si="101"/>
        <v>0</v>
      </c>
      <c r="S321" s="148">
        <f t="shared" si="101"/>
        <v>0</v>
      </c>
      <c r="T321" s="85">
        <f t="shared" si="101"/>
        <v>0</v>
      </c>
      <c r="U321" s="149">
        <f aca="true" t="shared" si="102" ref="U321:U326">P321/O321*100</f>
        <v>0</v>
      </c>
      <c r="V321" s="149" t="e">
        <f aca="true" t="shared" si="103" ref="V321:V326">Q321/P321*100</f>
        <v>#DIV/0!</v>
      </c>
      <c r="W321" s="149">
        <f aca="true" t="shared" si="104" ref="W321:W326">R321/Q321*100</f>
        <v>0</v>
      </c>
    </row>
    <row r="322" spans="1:23" ht="12.75">
      <c r="A322" s="65" t="s">
        <v>449</v>
      </c>
      <c r="I322" s="1">
        <v>520</v>
      </c>
      <c r="J322" s="25">
        <v>42</v>
      </c>
      <c r="K322" s="25" t="s">
        <v>102</v>
      </c>
      <c r="L322" s="25"/>
      <c r="M322" s="26">
        <f aca="true" t="shared" si="105" ref="M322:R322">M323+M326+M324+M325</f>
        <v>256490</v>
      </c>
      <c r="N322" s="30">
        <f>N323+N326+N324+N325</f>
        <v>0</v>
      </c>
      <c r="O322" s="30">
        <f t="shared" si="105"/>
        <v>80000</v>
      </c>
      <c r="P322" s="30">
        <f t="shared" si="105"/>
        <v>0</v>
      </c>
      <c r="Q322" s="151">
        <f>Q323+Q326+Q324+Q325</f>
        <v>80000</v>
      </c>
      <c r="R322" s="110">
        <f t="shared" si="105"/>
        <v>0</v>
      </c>
      <c r="S322" s="150">
        <f>S323+S326+S324+S325</f>
        <v>0</v>
      </c>
      <c r="T322" s="30">
        <f>T323+T326+T324+T325</f>
        <v>0</v>
      </c>
      <c r="U322" s="149">
        <f t="shared" si="102"/>
        <v>0</v>
      </c>
      <c r="V322" s="149" t="e">
        <f t="shared" si="103"/>
        <v>#DIV/0!</v>
      </c>
      <c r="W322" s="149">
        <f t="shared" si="104"/>
        <v>0</v>
      </c>
    </row>
    <row r="323" spans="1:23" ht="12.75">
      <c r="A323" s="65" t="s">
        <v>449</v>
      </c>
      <c r="I323" s="1">
        <v>520</v>
      </c>
      <c r="J323" s="71">
        <v>421</v>
      </c>
      <c r="K323" s="71" t="s">
        <v>58</v>
      </c>
      <c r="L323" s="71"/>
      <c r="M323" s="26">
        <v>0</v>
      </c>
      <c r="N323" s="30">
        <v>0</v>
      </c>
      <c r="O323" s="30">
        <v>0</v>
      </c>
      <c r="P323" s="30">
        <v>0</v>
      </c>
      <c r="Q323" s="151">
        <v>0</v>
      </c>
      <c r="R323" s="110">
        <v>0</v>
      </c>
      <c r="S323" s="150">
        <v>0</v>
      </c>
      <c r="T323" s="30">
        <v>0</v>
      </c>
      <c r="U323" s="149" t="e">
        <f t="shared" si="102"/>
        <v>#DIV/0!</v>
      </c>
      <c r="V323" s="149" t="e">
        <f t="shared" si="103"/>
        <v>#DIV/0!</v>
      </c>
      <c r="W323" s="149" t="e">
        <f t="shared" si="104"/>
        <v>#DIV/0!</v>
      </c>
    </row>
    <row r="324" spans="1:23" ht="12.75">
      <c r="A324" s="65" t="s">
        <v>449</v>
      </c>
      <c r="E324" s="1">
        <v>4</v>
      </c>
      <c r="G324" s="1">
        <v>6</v>
      </c>
      <c r="I324" s="1">
        <v>520</v>
      </c>
      <c r="J324" s="25">
        <v>4214</v>
      </c>
      <c r="K324" s="25" t="s">
        <v>315</v>
      </c>
      <c r="L324" s="71"/>
      <c r="M324" s="26">
        <v>0</v>
      </c>
      <c r="N324" s="30">
        <v>0</v>
      </c>
      <c r="O324" s="30">
        <v>0</v>
      </c>
      <c r="P324" s="30">
        <v>0</v>
      </c>
      <c r="Q324" s="151">
        <v>0</v>
      </c>
      <c r="R324" s="110">
        <v>0</v>
      </c>
      <c r="S324" s="150">
        <v>0</v>
      </c>
      <c r="T324" s="30">
        <v>0</v>
      </c>
      <c r="U324" s="149" t="e">
        <f t="shared" si="102"/>
        <v>#DIV/0!</v>
      </c>
      <c r="V324" s="149" t="e">
        <f t="shared" si="103"/>
        <v>#DIV/0!</v>
      </c>
      <c r="W324" s="149" t="e">
        <f t="shared" si="104"/>
        <v>#DIV/0!</v>
      </c>
    </row>
    <row r="325" spans="1:23" ht="12.75">
      <c r="A325" s="65" t="s">
        <v>449</v>
      </c>
      <c r="E325" s="1">
        <v>4</v>
      </c>
      <c r="G325" s="1">
        <v>6</v>
      </c>
      <c r="I325" s="1">
        <v>520</v>
      </c>
      <c r="J325" s="25">
        <v>4214</v>
      </c>
      <c r="K325" s="25" t="s">
        <v>314</v>
      </c>
      <c r="L325" s="71"/>
      <c r="M325" s="26">
        <v>0</v>
      </c>
      <c r="N325" s="30">
        <v>0</v>
      </c>
      <c r="O325" s="30">
        <v>80000</v>
      </c>
      <c r="P325" s="30">
        <v>0</v>
      </c>
      <c r="Q325" s="151">
        <v>80000</v>
      </c>
      <c r="R325" s="110">
        <v>0</v>
      </c>
      <c r="S325" s="150">
        <v>0</v>
      </c>
      <c r="T325" s="30">
        <v>0</v>
      </c>
      <c r="U325" s="149">
        <f t="shared" si="102"/>
        <v>0</v>
      </c>
      <c r="V325" s="149" t="e">
        <f t="shared" si="103"/>
        <v>#DIV/0!</v>
      </c>
      <c r="W325" s="149">
        <f t="shared" si="104"/>
        <v>0</v>
      </c>
    </row>
    <row r="326" spans="1:23" ht="13.5" thickBot="1">
      <c r="A326" s="65" t="s">
        <v>449</v>
      </c>
      <c r="I326" s="1">
        <v>520</v>
      </c>
      <c r="J326" s="71">
        <v>426</v>
      </c>
      <c r="K326" s="71" t="s">
        <v>104</v>
      </c>
      <c r="L326" s="71"/>
      <c r="M326" s="26">
        <v>256490</v>
      </c>
      <c r="N326" s="30">
        <v>0</v>
      </c>
      <c r="O326" s="30">
        <v>0</v>
      </c>
      <c r="P326" s="30">
        <v>0</v>
      </c>
      <c r="Q326" s="151">
        <v>0</v>
      </c>
      <c r="R326" s="110">
        <v>0</v>
      </c>
      <c r="S326" s="150">
        <v>0</v>
      </c>
      <c r="T326" s="30">
        <v>0</v>
      </c>
      <c r="U326" s="149" t="e">
        <f t="shared" si="102"/>
        <v>#DIV/0!</v>
      </c>
      <c r="V326" s="149" t="e">
        <f t="shared" si="103"/>
        <v>#DIV/0!</v>
      </c>
      <c r="W326" s="149" t="e">
        <f t="shared" si="104"/>
        <v>#DIV/0!</v>
      </c>
    </row>
    <row r="327" spans="10:23" ht="12.75">
      <c r="J327" s="199"/>
      <c r="K327" s="199" t="s">
        <v>323</v>
      </c>
      <c r="L327" s="199"/>
      <c r="M327" s="200">
        <f aca="true" t="shared" si="106" ref="M327:R327">M321</f>
        <v>256490</v>
      </c>
      <c r="N327" s="200">
        <f>N321</f>
        <v>0</v>
      </c>
      <c r="O327" s="200">
        <f t="shared" si="106"/>
        <v>80000</v>
      </c>
      <c r="P327" s="200">
        <f t="shared" si="106"/>
        <v>0</v>
      </c>
      <c r="Q327" s="201">
        <f>Q321</f>
        <v>80000</v>
      </c>
      <c r="R327" s="288">
        <f t="shared" si="106"/>
        <v>0</v>
      </c>
      <c r="S327" s="201">
        <f>S321</f>
        <v>0</v>
      </c>
      <c r="T327" s="200">
        <f>T321</f>
        <v>0</v>
      </c>
      <c r="U327" s="202"/>
      <c r="V327" s="202"/>
      <c r="W327" s="202"/>
    </row>
    <row r="328" spans="10:23" ht="12.75">
      <c r="J328" s="248"/>
      <c r="K328" s="248"/>
      <c r="L328" s="248"/>
      <c r="M328" s="34"/>
      <c r="N328" s="37"/>
      <c r="O328" s="34"/>
      <c r="P328" s="37"/>
      <c r="Q328" s="228"/>
      <c r="R328" s="289"/>
      <c r="S328" s="160"/>
      <c r="T328" s="37"/>
      <c r="U328" s="229"/>
      <c r="V328" s="229"/>
      <c r="W328" s="229"/>
    </row>
    <row r="329" spans="1:23" ht="12.75">
      <c r="A329" s="8" t="s">
        <v>450</v>
      </c>
      <c r="B329" s="8"/>
      <c r="C329" s="8"/>
      <c r="D329" s="8"/>
      <c r="E329" s="8"/>
      <c r="F329" s="8"/>
      <c r="G329" s="8"/>
      <c r="H329" s="8"/>
      <c r="I329" s="8">
        <v>640</v>
      </c>
      <c r="J329" s="8" t="s">
        <v>171</v>
      </c>
      <c r="K329" s="8" t="s">
        <v>253</v>
      </c>
      <c r="L329" s="8"/>
      <c r="M329" s="18"/>
      <c r="N329" s="18"/>
      <c r="O329" s="18"/>
      <c r="P329" s="18"/>
      <c r="Q329" s="163"/>
      <c r="R329" s="277"/>
      <c r="S329" s="162"/>
      <c r="T329" s="162"/>
      <c r="U329" s="164"/>
      <c r="V329" s="164"/>
      <c r="W329" s="164"/>
    </row>
    <row r="330" spans="1:23" ht="12.75">
      <c r="A330" s="65" t="s">
        <v>451</v>
      </c>
      <c r="I330" s="1">
        <v>640</v>
      </c>
      <c r="J330" s="72">
        <v>4</v>
      </c>
      <c r="K330" s="72" t="s">
        <v>10</v>
      </c>
      <c r="L330" s="72"/>
      <c r="M330" s="86">
        <f aca="true" t="shared" si="107" ref="M330:T331">M331</f>
        <v>0</v>
      </c>
      <c r="N330" s="85">
        <f t="shared" si="107"/>
        <v>82201</v>
      </c>
      <c r="O330" s="86">
        <f t="shared" si="107"/>
        <v>612448</v>
      </c>
      <c r="P330" s="85">
        <f t="shared" si="107"/>
        <v>0</v>
      </c>
      <c r="Q330" s="147">
        <f t="shared" si="107"/>
        <v>100000</v>
      </c>
      <c r="R330" s="110">
        <f t="shared" si="107"/>
        <v>0</v>
      </c>
      <c r="S330" s="148">
        <f t="shared" si="107"/>
        <v>50000</v>
      </c>
      <c r="T330" s="85">
        <f t="shared" si="107"/>
        <v>0</v>
      </c>
      <c r="U330" s="149">
        <f aca="true" t="shared" si="108" ref="U330:W334">P330/O330*100</f>
        <v>0</v>
      </c>
      <c r="V330" s="149" t="e">
        <f t="shared" si="108"/>
        <v>#DIV/0!</v>
      </c>
      <c r="W330" s="149">
        <f t="shared" si="108"/>
        <v>0</v>
      </c>
    </row>
    <row r="331" spans="1:23" ht="12.75">
      <c r="A331" s="65" t="s">
        <v>451</v>
      </c>
      <c r="I331" s="1">
        <v>640</v>
      </c>
      <c r="J331" s="25">
        <v>42</v>
      </c>
      <c r="K331" s="25" t="s">
        <v>102</v>
      </c>
      <c r="L331" s="25"/>
      <c r="M331" s="26">
        <f>M332</f>
        <v>0</v>
      </c>
      <c r="N331" s="30">
        <f t="shared" si="107"/>
        <v>82201</v>
      </c>
      <c r="O331" s="26">
        <f t="shared" si="107"/>
        <v>612448</v>
      </c>
      <c r="P331" s="30">
        <f t="shared" si="107"/>
        <v>0</v>
      </c>
      <c r="Q331" s="151">
        <f t="shared" si="107"/>
        <v>100000</v>
      </c>
      <c r="R331" s="110">
        <f t="shared" si="107"/>
        <v>0</v>
      </c>
      <c r="S331" s="150">
        <f t="shared" si="107"/>
        <v>50000</v>
      </c>
      <c r="T331" s="30">
        <f t="shared" si="107"/>
        <v>0</v>
      </c>
      <c r="U331" s="149">
        <f t="shared" si="108"/>
        <v>0</v>
      </c>
      <c r="V331" s="149" t="e">
        <f t="shared" si="108"/>
        <v>#DIV/0!</v>
      </c>
      <c r="W331" s="149">
        <f t="shared" si="108"/>
        <v>0</v>
      </c>
    </row>
    <row r="332" spans="1:23" ht="12.75">
      <c r="A332" s="65" t="s">
        <v>451</v>
      </c>
      <c r="I332" s="1">
        <v>640</v>
      </c>
      <c r="J332" s="71">
        <v>421</v>
      </c>
      <c r="K332" s="71" t="s">
        <v>58</v>
      </c>
      <c r="L332" s="71"/>
      <c r="M332" s="26">
        <f>M333+M334</f>
        <v>0</v>
      </c>
      <c r="N332" s="30">
        <f>N333+N334</f>
        <v>82201</v>
      </c>
      <c r="O332" s="26">
        <f>O333+O334</f>
        <v>612448</v>
      </c>
      <c r="P332" s="30">
        <v>0</v>
      </c>
      <c r="Q332" s="151">
        <f>Q333+Q334</f>
        <v>100000</v>
      </c>
      <c r="R332" s="110">
        <f>R333+R334</f>
        <v>0</v>
      </c>
      <c r="S332" s="150">
        <f>S333+S334</f>
        <v>50000</v>
      </c>
      <c r="T332" s="30">
        <f>T333+T334</f>
        <v>0</v>
      </c>
      <c r="U332" s="149">
        <f t="shared" si="108"/>
        <v>0</v>
      </c>
      <c r="V332" s="149" t="e">
        <f t="shared" si="108"/>
        <v>#DIV/0!</v>
      </c>
      <c r="W332" s="149">
        <f t="shared" si="108"/>
        <v>0</v>
      </c>
    </row>
    <row r="333" spans="1:23" ht="12.75">
      <c r="A333" s="65" t="s">
        <v>451</v>
      </c>
      <c r="E333" s="1">
        <v>4</v>
      </c>
      <c r="G333" s="1">
        <v>6</v>
      </c>
      <c r="I333" s="1">
        <v>640</v>
      </c>
      <c r="J333" s="25">
        <v>4214</v>
      </c>
      <c r="K333" s="25" t="s">
        <v>374</v>
      </c>
      <c r="L333" s="71"/>
      <c r="M333" s="26">
        <v>0</v>
      </c>
      <c r="N333" s="30">
        <v>82201</v>
      </c>
      <c r="O333" s="26">
        <v>0</v>
      </c>
      <c r="P333" s="30">
        <v>0</v>
      </c>
      <c r="Q333" s="151">
        <v>0</v>
      </c>
      <c r="R333" s="110">
        <v>0</v>
      </c>
      <c r="S333" s="150">
        <v>0</v>
      </c>
      <c r="T333" s="30">
        <v>0</v>
      </c>
      <c r="U333" s="149" t="e">
        <f t="shared" si="108"/>
        <v>#DIV/0!</v>
      </c>
      <c r="V333" s="149" t="e">
        <f t="shared" si="108"/>
        <v>#DIV/0!</v>
      </c>
      <c r="W333" s="149" t="e">
        <f t="shared" si="108"/>
        <v>#DIV/0!</v>
      </c>
    </row>
    <row r="334" spans="1:23" ht="13.5" thickBot="1">
      <c r="A334" s="65" t="s">
        <v>451</v>
      </c>
      <c r="E334" s="1">
        <v>4</v>
      </c>
      <c r="G334" s="1">
        <v>6</v>
      </c>
      <c r="I334" s="1">
        <v>640</v>
      </c>
      <c r="J334" s="25">
        <v>4214</v>
      </c>
      <c r="K334" s="25" t="s">
        <v>316</v>
      </c>
      <c r="L334" s="71"/>
      <c r="M334" s="26">
        <v>0</v>
      </c>
      <c r="N334" s="30">
        <v>0</v>
      </c>
      <c r="O334" s="26">
        <v>612448</v>
      </c>
      <c r="P334" s="30">
        <v>0</v>
      </c>
      <c r="Q334" s="151">
        <v>100000</v>
      </c>
      <c r="R334" s="110">
        <v>0</v>
      </c>
      <c r="S334" s="150">
        <v>50000</v>
      </c>
      <c r="T334" s="30">
        <v>0</v>
      </c>
      <c r="U334" s="149">
        <f t="shared" si="108"/>
        <v>0</v>
      </c>
      <c r="V334" s="149" t="e">
        <f t="shared" si="108"/>
        <v>#DIV/0!</v>
      </c>
      <c r="W334" s="149">
        <f t="shared" si="108"/>
        <v>0</v>
      </c>
    </row>
    <row r="335" spans="10:23" ht="12.75">
      <c r="J335" s="199"/>
      <c r="K335" s="199" t="s">
        <v>323</v>
      </c>
      <c r="L335" s="199"/>
      <c r="M335" s="200">
        <f aca="true" t="shared" si="109" ref="M335:R335">M330</f>
        <v>0</v>
      </c>
      <c r="N335" s="200">
        <f>N330</f>
        <v>82201</v>
      </c>
      <c r="O335" s="200">
        <f t="shared" si="109"/>
        <v>612448</v>
      </c>
      <c r="P335" s="200">
        <f t="shared" si="109"/>
        <v>0</v>
      </c>
      <c r="Q335" s="201">
        <f>Q330</f>
        <v>100000</v>
      </c>
      <c r="R335" s="288">
        <f t="shared" si="109"/>
        <v>0</v>
      </c>
      <c r="S335" s="201">
        <f>S330</f>
        <v>50000</v>
      </c>
      <c r="T335" s="200">
        <f>T330</f>
        <v>0</v>
      </c>
      <c r="U335" s="202"/>
      <c r="V335" s="202"/>
      <c r="W335" s="202"/>
    </row>
    <row r="336" spans="10:23" ht="12.75">
      <c r="J336" s="33"/>
      <c r="K336" s="33"/>
      <c r="L336" s="248"/>
      <c r="M336" s="34"/>
      <c r="N336" s="37"/>
      <c r="O336" s="34"/>
      <c r="P336" s="37"/>
      <c r="Q336" s="228"/>
      <c r="R336" s="289"/>
      <c r="S336" s="160"/>
      <c r="T336" s="37"/>
      <c r="U336" s="229"/>
      <c r="V336" s="229"/>
      <c r="W336" s="229"/>
    </row>
    <row r="337" spans="1:23" ht="12.75">
      <c r="A337" s="8" t="s">
        <v>452</v>
      </c>
      <c r="B337" s="8"/>
      <c r="C337" s="8"/>
      <c r="D337" s="8"/>
      <c r="E337" s="8"/>
      <c r="F337" s="8"/>
      <c r="G337" s="8"/>
      <c r="H337" s="8"/>
      <c r="I337" s="8">
        <v>650</v>
      </c>
      <c r="J337" s="8" t="s">
        <v>149</v>
      </c>
      <c r="K337" s="8" t="s">
        <v>254</v>
      </c>
      <c r="L337" s="8"/>
      <c r="M337" s="18"/>
      <c r="N337" s="18"/>
      <c r="O337" s="18"/>
      <c r="P337" s="18"/>
      <c r="Q337" s="163"/>
      <c r="R337" s="277"/>
      <c r="S337" s="162"/>
      <c r="T337" s="162"/>
      <c r="U337" s="164"/>
      <c r="V337" s="164"/>
      <c r="W337" s="164"/>
    </row>
    <row r="338" spans="1:23" ht="12.75">
      <c r="A338" s="65" t="s">
        <v>452</v>
      </c>
      <c r="I338" s="1">
        <v>650</v>
      </c>
      <c r="J338" s="72">
        <v>3</v>
      </c>
      <c r="K338" s="72" t="s">
        <v>9</v>
      </c>
      <c r="L338" s="72"/>
      <c r="M338" s="86">
        <f aca="true" t="shared" si="110" ref="M338:T338">M339</f>
        <v>0</v>
      </c>
      <c r="N338" s="85">
        <f t="shared" si="110"/>
        <v>38253</v>
      </c>
      <c r="O338" s="85">
        <f t="shared" si="110"/>
        <v>15000</v>
      </c>
      <c r="P338" s="85">
        <f t="shared" si="110"/>
        <v>100500</v>
      </c>
      <c r="Q338" s="147">
        <f t="shared" si="110"/>
        <v>45000</v>
      </c>
      <c r="R338" s="110">
        <f t="shared" si="110"/>
        <v>0</v>
      </c>
      <c r="S338" s="148">
        <f t="shared" si="110"/>
        <v>0</v>
      </c>
      <c r="T338" s="85">
        <f t="shared" si="110"/>
        <v>0</v>
      </c>
      <c r="U338" s="149">
        <f aca="true" t="shared" si="111" ref="U338:U349">P338/O338*100</f>
        <v>670</v>
      </c>
      <c r="V338" s="149">
        <f aca="true" t="shared" si="112" ref="V338:V349">Q338/P338*100</f>
        <v>44.776119402985074</v>
      </c>
      <c r="W338" s="149">
        <f aca="true" t="shared" si="113" ref="W338:W349">R338/Q338*100</f>
        <v>0</v>
      </c>
    </row>
    <row r="339" spans="1:23" ht="12.75">
      <c r="A339" s="65" t="s">
        <v>452</v>
      </c>
      <c r="I339" s="1">
        <v>650</v>
      </c>
      <c r="J339" s="25">
        <v>32</v>
      </c>
      <c r="K339" s="32" t="s">
        <v>41</v>
      </c>
      <c r="L339" s="31"/>
      <c r="M339" s="26">
        <f>M340+M341+M342+M345+M346+M347+M348</f>
        <v>0</v>
      </c>
      <c r="N339" s="30">
        <f aca="true" t="shared" si="114" ref="N339:T339">N340+N341+N342</f>
        <v>38253</v>
      </c>
      <c r="O339" s="30">
        <f t="shared" si="114"/>
        <v>15000</v>
      </c>
      <c r="P339" s="30">
        <f t="shared" si="114"/>
        <v>100500</v>
      </c>
      <c r="Q339" s="151">
        <f t="shared" si="114"/>
        <v>45000</v>
      </c>
      <c r="R339" s="110">
        <f t="shared" si="114"/>
        <v>0</v>
      </c>
      <c r="S339" s="150">
        <f t="shared" si="114"/>
        <v>0</v>
      </c>
      <c r="T339" s="30">
        <f t="shared" si="114"/>
        <v>0</v>
      </c>
      <c r="U339" s="149">
        <f t="shared" si="111"/>
        <v>670</v>
      </c>
      <c r="V339" s="149">
        <f t="shared" si="112"/>
        <v>44.776119402985074</v>
      </c>
      <c r="W339" s="149">
        <f t="shared" si="113"/>
        <v>0</v>
      </c>
    </row>
    <row r="340" spans="1:23" ht="12.75">
      <c r="A340" s="65" t="s">
        <v>452</v>
      </c>
      <c r="C340" s="1">
        <v>2</v>
      </c>
      <c r="D340" s="1">
        <v>3</v>
      </c>
      <c r="E340" s="1">
        <v>4</v>
      </c>
      <c r="I340" s="1">
        <v>650</v>
      </c>
      <c r="J340" s="25">
        <v>3237</v>
      </c>
      <c r="K340" s="25" t="s">
        <v>318</v>
      </c>
      <c r="L340" s="25"/>
      <c r="M340" s="26">
        <v>0</v>
      </c>
      <c r="N340" s="30">
        <v>0</v>
      </c>
      <c r="O340" s="30">
        <v>0</v>
      </c>
      <c r="P340" s="30">
        <v>0</v>
      </c>
      <c r="Q340" s="151">
        <v>15000</v>
      </c>
      <c r="R340" s="110">
        <v>0</v>
      </c>
      <c r="S340" s="150">
        <v>0</v>
      </c>
      <c r="T340" s="30">
        <v>0</v>
      </c>
      <c r="U340" s="149" t="e">
        <f t="shared" si="111"/>
        <v>#DIV/0!</v>
      </c>
      <c r="V340" s="149" t="e">
        <f t="shared" si="112"/>
        <v>#DIV/0!</v>
      </c>
      <c r="W340" s="149">
        <f t="shared" si="113"/>
        <v>0</v>
      </c>
    </row>
    <row r="341" spans="1:23" ht="12.75">
      <c r="A341" s="65" t="s">
        <v>452</v>
      </c>
      <c r="C341" s="1">
        <v>2</v>
      </c>
      <c r="D341" s="1">
        <v>3</v>
      </c>
      <c r="E341" s="1">
        <v>4</v>
      </c>
      <c r="I341" s="1">
        <v>650</v>
      </c>
      <c r="J341" s="25">
        <v>3237</v>
      </c>
      <c r="K341" s="25" t="s">
        <v>317</v>
      </c>
      <c r="L341" s="25"/>
      <c r="M341" s="26">
        <v>0</v>
      </c>
      <c r="N341" s="30">
        <v>38253</v>
      </c>
      <c r="O341" s="30">
        <v>15000</v>
      </c>
      <c r="P341" s="30">
        <v>25500</v>
      </c>
      <c r="Q341" s="151">
        <v>30000</v>
      </c>
      <c r="R341" s="110">
        <v>0</v>
      </c>
      <c r="S341" s="150">
        <v>0</v>
      </c>
      <c r="T341" s="30">
        <v>0</v>
      </c>
      <c r="U341" s="149">
        <f t="shared" si="111"/>
        <v>170</v>
      </c>
      <c r="V341" s="149">
        <f t="shared" si="112"/>
        <v>117.64705882352942</v>
      </c>
      <c r="W341" s="149">
        <f t="shared" si="113"/>
        <v>0</v>
      </c>
    </row>
    <row r="342" spans="1:23" ht="12.75">
      <c r="A342" s="65" t="s">
        <v>452</v>
      </c>
      <c r="C342" s="1">
        <v>2</v>
      </c>
      <c r="D342" s="1">
        <v>3</v>
      </c>
      <c r="E342" s="1">
        <v>4</v>
      </c>
      <c r="I342" s="1">
        <v>650</v>
      </c>
      <c r="J342" s="25">
        <v>3237</v>
      </c>
      <c r="K342" s="25" t="s">
        <v>526</v>
      </c>
      <c r="L342" s="25"/>
      <c r="M342" s="26">
        <v>0</v>
      </c>
      <c r="N342" s="30">
        <v>0</v>
      </c>
      <c r="O342" s="30">
        <v>0</v>
      </c>
      <c r="P342" s="30">
        <v>75000</v>
      </c>
      <c r="Q342" s="151">
        <v>0</v>
      </c>
      <c r="R342" s="110">
        <v>0</v>
      </c>
      <c r="S342" s="150">
        <v>0</v>
      </c>
      <c r="T342" s="30">
        <v>0</v>
      </c>
      <c r="U342" s="149" t="e">
        <f t="shared" si="111"/>
        <v>#DIV/0!</v>
      </c>
      <c r="V342" s="149">
        <f t="shared" si="112"/>
        <v>0</v>
      </c>
      <c r="W342" s="149" t="e">
        <f t="shared" si="113"/>
        <v>#DIV/0!</v>
      </c>
    </row>
    <row r="343" spans="1:23" ht="12.75">
      <c r="A343" s="65" t="s">
        <v>452</v>
      </c>
      <c r="I343" s="1">
        <v>650</v>
      </c>
      <c r="J343" s="72">
        <v>4</v>
      </c>
      <c r="K343" s="72" t="s">
        <v>10</v>
      </c>
      <c r="L343" s="72"/>
      <c r="M343" s="58">
        <f aca="true" t="shared" si="115" ref="M343:T343">M344</f>
        <v>0</v>
      </c>
      <c r="N343" s="63">
        <f t="shared" si="115"/>
        <v>0</v>
      </c>
      <c r="O343" s="209">
        <f t="shared" si="115"/>
        <v>0</v>
      </c>
      <c r="P343" s="63">
        <f t="shared" si="115"/>
        <v>0</v>
      </c>
      <c r="Q343" s="151">
        <f t="shared" si="115"/>
        <v>300000</v>
      </c>
      <c r="R343" s="290">
        <f t="shared" si="115"/>
        <v>30000</v>
      </c>
      <c r="S343" s="150">
        <f t="shared" si="115"/>
        <v>0</v>
      </c>
      <c r="T343" s="30">
        <f t="shared" si="115"/>
        <v>0</v>
      </c>
      <c r="U343" s="149" t="e">
        <f t="shared" si="111"/>
        <v>#DIV/0!</v>
      </c>
      <c r="V343" s="149" t="e">
        <f t="shared" si="112"/>
        <v>#DIV/0!</v>
      </c>
      <c r="W343" s="149">
        <f t="shared" si="113"/>
        <v>10</v>
      </c>
    </row>
    <row r="344" spans="1:23" ht="12.75">
      <c r="A344" s="65" t="s">
        <v>452</v>
      </c>
      <c r="I344" s="1">
        <v>650</v>
      </c>
      <c r="J344" s="25">
        <v>42</v>
      </c>
      <c r="K344" s="25" t="s">
        <v>102</v>
      </c>
      <c r="L344" s="25"/>
      <c r="M344" s="58">
        <f>M345+M346+M347+M348</f>
        <v>0</v>
      </c>
      <c r="N344" s="63">
        <f>N345+N346+N347+N348</f>
        <v>0</v>
      </c>
      <c r="O344" s="63">
        <f>O345+O346+O347+O348+O349</f>
        <v>0</v>
      </c>
      <c r="P344" s="63">
        <f>P345+P346+P347+P348</f>
        <v>0</v>
      </c>
      <c r="Q344" s="151">
        <f>Q345+Q346+Q347+Q348+Q349</f>
        <v>300000</v>
      </c>
      <c r="R344" s="290">
        <f>R345+R346+R347+R348</f>
        <v>30000</v>
      </c>
      <c r="S344" s="150">
        <f>S345+S346+S347+S348</f>
        <v>0</v>
      </c>
      <c r="T344" s="30">
        <f>T345+T346+T347+T348</f>
        <v>0</v>
      </c>
      <c r="U344" s="149" t="e">
        <f t="shared" si="111"/>
        <v>#DIV/0!</v>
      </c>
      <c r="V344" s="149" t="e">
        <f t="shared" si="112"/>
        <v>#DIV/0!</v>
      </c>
      <c r="W344" s="149">
        <f t="shared" si="113"/>
        <v>10</v>
      </c>
    </row>
    <row r="345" spans="1:23" ht="12.75" hidden="1">
      <c r="A345" s="65" t="s">
        <v>452</v>
      </c>
      <c r="E345" s="1">
        <v>4</v>
      </c>
      <c r="G345" s="1">
        <v>6</v>
      </c>
      <c r="I345" s="1">
        <v>650</v>
      </c>
      <c r="J345" s="57">
        <v>4264</v>
      </c>
      <c r="K345" s="25" t="s">
        <v>376</v>
      </c>
      <c r="L345" s="57"/>
      <c r="M345" s="58">
        <v>0</v>
      </c>
      <c r="N345" s="63">
        <v>0</v>
      </c>
      <c r="O345" s="63">
        <v>0</v>
      </c>
      <c r="P345" s="63">
        <v>0</v>
      </c>
      <c r="Q345" s="151">
        <v>0</v>
      </c>
      <c r="R345" s="290">
        <v>0</v>
      </c>
      <c r="S345" s="150">
        <v>0</v>
      </c>
      <c r="T345" s="30">
        <v>0</v>
      </c>
      <c r="U345" s="149" t="e">
        <f t="shared" si="111"/>
        <v>#DIV/0!</v>
      </c>
      <c r="V345" s="149" t="e">
        <f t="shared" si="112"/>
        <v>#DIV/0!</v>
      </c>
      <c r="W345" s="149" t="e">
        <f t="shared" si="113"/>
        <v>#DIV/0!</v>
      </c>
    </row>
    <row r="346" spans="1:23" ht="12.75" hidden="1">
      <c r="A346" s="65" t="s">
        <v>452</v>
      </c>
      <c r="E346" s="1">
        <v>4</v>
      </c>
      <c r="G346" s="1">
        <v>6</v>
      </c>
      <c r="I346" s="1">
        <v>650</v>
      </c>
      <c r="J346" s="57">
        <v>4264</v>
      </c>
      <c r="K346" s="25" t="s">
        <v>554</v>
      </c>
      <c r="L346" s="57"/>
      <c r="M346" s="58">
        <v>0</v>
      </c>
      <c r="N346" s="63">
        <v>0</v>
      </c>
      <c r="O346" s="63">
        <v>0</v>
      </c>
      <c r="P346" s="63">
        <v>0</v>
      </c>
      <c r="Q346" s="151">
        <v>0</v>
      </c>
      <c r="R346" s="290">
        <v>0</v>
      </c>
      <c r="S346" s="150">
        <v>0</v>
      </c>
      <c r="T346" s="30">
        <v>0</v>
      </c>
      <c r="U346" s="149" t="e">
        <f t="shared" si="111"/>
        <v>#DIV/0!</v>
      </c>
      <c r="V346" s="149" t="e">
        <f t="shared" si="112"/>
        <v>#DIV/0!</v>
      </c>
      <c r="W346" s="149" t="e">
        <f t="shared" si="113"/>
        <v>#DIV/0!</v>
      </c>
    </row>
    <row r="347" spans="1:23" ht="12.75">
      <c r="A347" s="65" t="s">
        <v>452</v>
      </c>
      <c r="E347" s="1">
        <v>4</v>
      </c>
      <c r="G347" s="1">
        <v>6</v>
      </c>
      <c r="I347" s="1">
        <v>650</v>
      </c>
      <c r="J347" s="57">
        <v>4264</v>
      </c>
      <c r="K347" s="25" t="s">
        <v>553</v>
      </c>
      <c r="L347" s="57"/>
      <c r="M347" s="58">
        <v>0</v>
      </c>
      <c r="N347" s="63">
        <v>0</v>
      </c>
      <c r="O347" s="63">
        <v>0</v>
      </c>
      <c r="P347" s="63">
        <v>0</v>
      </c>
      <c r="Q347" s="151">
        <v>0</v>
      </c>
      <c r="R347" s="290">
        <v>30000</v>
      </c>
      <c r="S347" s="150">
        <v>0</v>
      </c>
      <c r="T347" s="30">
        <v>0</v>
      </c>
      <c r="U347" s="149" t="e">
        <f t="shared" si="111"/>
        <v>#DIV/0!</v>
      </c>
      <c r="V347" s="149" t="e">
        <f t="shared" si="112"/>
        <v>#DIV/0!</v>
      </c>
      <c r="W347" s="149" t="e">
        <f t="shared" si="113"/>
        <v>#DIV/0!</v>
      </c>
    </row>
    <row r="348" spans="1:23" ht="12.75">
      <c r="A348" s="65" t="s">
        <v>452</v>
      </c>
      <c r="E348" s="1">
        <v>4</v>
      </c>
      <c r="G348" s="1">
        <v>6</v>
      </c>
      <c r="I348" s="1">
        <v>650</v>
      </c>
      <c r="J348" s="57">
        <v>4264</v>
      </c>
      <c r="K348" s="25" t="s">
        <v>353</v>
      </c>
      <c r="L348" s="57"/>
      <c r="M348" s="58">
        <v>0</v>
      </c>
      <c r="N348" s="63">
        <v>0</v>
      </c>
      <c r="O348" s="63">
        <v>0</v>
      </c>
      <c r="P348" s="63">
        <v>0</v>
      </c>
      <c r="Q348" s="151">
        <v>100000</v>
      </c>
      <c r="R348" s="290">
        <v>0</v>
      </c>
      <c r="S348" s="150">
        <v>0</v>
      </c>
      <c r="T348" s="30">
        <v>0</v>
      </c>
      <c r="U348" s="149" t="e">
        <f t="shared" si="111"/>
        <v>#DIV/0!</v>
      </c>
      <c r="V348" s="149" t="e">
        <f t="shared" si="112"/>
        <v>#DIV/0!</v>
      </c>
      <c r="W348" s="149">
        <f t="shared" si="113"/>
        <v>0</v>
      </c>
    </row>
    <row r="349" spans="1:23" ht="13.5" thickBot="1">
      <c r="A349" s="65" t="s">
        <v>452</v>
      </c>
      <c r="E349" s="1">
        <v>4</v>
      </c>
      <c r="G349" s="1">
        <v>6</v>
      </c>
      <c r="I349" s="1">
        <v>650</v>
      </c>
      <c r="J349" s="57">
        <v>4264</v>
      </c>
      <c r="K349" s="25" t="s">
        <v>370</v>
      </c>
      <c r="L349" s="57"/>
      <c r="M349" s="58">
        <v>0</v>
      </c>
      <c r="N349" s="63">
        <v>0</v>
      </c>
      <c r="O349" s="63">
        <v>0</v>
      </c>
      <c r="P349" s="63">
        <v>0</v>
      </c>
      <c r="Q349" s="151">
        <v>200000</v>
      </c>
      <c r="R349" s="290">
        <v>0</v>
      </c>
      <c r="S349" s="150">
        <v>0</v>
      </c>
      <c r="T349" s="30">
        <v>0</v>
      </c>
      <c r="U349" s="149" t="e">
        <f t="shared" si="111"/>
        <v>#DIV/0!</v>
      </c>
      <c r="V349" s="149" t="e">
        <f t="shared" si="112"/>
        <v>#DIV/0!</v>
      </c>
      <c r="W349" s="149">
        <f t="shared" si="113"/>
        <v>0</v>
      </c>
    </row>
    <row r="350" spans="10:23" ht="12.75">
      <c r="J350" s="199"/>
      <c r="K350" s="199" t="s">
        <v>323</v>
      </c>
      <c r="L350" s="199"/>
      <c r="M350" s="200">
        <f aca="true" t="shared" si="116" ref="M350:R350">M338+M343</f>
        <v>0</v>
      </c>
      <c r="N350" s="200">
        <f>N338+N343</f>
        <v>38253</v>
      </c>
      <c r="O350" s="200">
        <f t="shared" si="116"/>
        <v>15000</v>
      </c>
      <c r="P350" s="200">
        <f t="shared" si="116"/>
        <v>100500</v>
      </c>
      <c r="Q350" s="201">
        <f>Q338+Q343</f>
        <v>345000</v>
      </c>
      <c r="R350" s="288">
        <f t="shared" si="116"/>
        <v>30000</v>
      </c>
      <c r="S350" s="201">
        <f>S338+S343</f>
        <v>0</v>
      </c>
      <c r="T350" s="200">
        <f>T338+T343</f>
        <v>0</v>
      </c>
      <c r="U350" s="202"/>
      <c r="V350" s="202"/>
      <c r="W350" s="202"/>
    </row>
    <row r="351" spans="10:23" ht="12.75">
      <c r="J351" s="33"/>
      <c r="K351" s="33"/>
      <c r="L351" s="33"/>
      <c r="M351" s="34"/>
      <c r="N351" s="37"/>
      <c r="O351" s="34"/>
      <c r="P351" s="37"/>
      <c r="Q351" s="228"/>
      <c r="R351" s="289"/>
      <c r="S351" s="160"/>
      <c r="T351" s="37"/>
      <c r="U351" s="229"/>
      <c r="V351" s="229"/>
      <c r="W351" s="229"/>
    </row>
    <row r="352" spans="1:23" ht="12.75">
      <c r="A352" s="7" t="s">
        <v>414</v>
      </c>
      <c r="B352" s="7"/>
      <c r="C352" s="7"/>
      <c r="D352" s="7"/>
      <c r="E352" s="7"/>
      <c r="F352" s="7"/>
      <c r="G352" s="7"/>
      <c r="H352" s="7"/>
      <c r="I352" s="7"/>
      <c r="J352" s="144" t="s">
        <v>173</v>
      </c>
      <c r="K352" s="144" t="s">
        <v>172</v>
      </c>
      <c r="L352" s="144"/>
      <c r="M352" s="17"/>
      <c r="N352" s="17"/>
      <c r="O352" s="17"/>
      <c r="P352" s="17"/>
      <c r="Q352" s="169"/>
      <c r="R352" s="279"/>
      <c r="S352" s="168"/>
      <c r="T352" s="168"/>
      <c r="U352" s="170"/>
      <c r="V352" s="170"/>
      <c r="W352" s="170"/>
    </row>
    <row r="353" spans="1:23" ht="12.75">
      <c r="A353" s="8" t="s">
        <v>453</v>
      </c>
      <c r="B353" s="8"/>
      <c r="C353" s="8"/>
      <c r="D353" s="8"/>
      <c r="E353" s="8"/>
      <c r="F353" s="8"/>
      <c r="G353" s="8"/>
      <c r="H353" s="8"/>
      <c r="I353" s="8">
        <v>510</v>
      </c>
      <c r="J353" s="8" t="s">
        <v>141</v>
      </c>
      <c r="K353" s="8" t="s">
        <v>174</v>
      </c>
      <c r="L353" s="8"/>
      <c r="M353" s="18"/>
      <c r="N353" s="18"/>
      <c r="O353" s="18"/>
      <c r="P353" s="18"/>
      <c r="Q353" s="163"/>
      <c r="R353" s="277"/>
      <c r="S353" s="162"/>
      <c r="T353" s="162"/>
      <c r="U353" s="164"/>
      <c r="V353" s="164"/>
      <c r="W353" s="164"/>
    </row>
    <row r="354" spans="1:23" ht="12.75">
      <c r="A354" s="65" t="s">
        <v>454</v>
      </c>
      <c r="I354" s="1">
        <v>510</v>
      </c>
      <c r="J354" s="72">
        <v>3</v>
      </c>
      <c r="K354" s="72" t="s">
        <v>9</v>
      </c>
      <c r="L354" s="72"/>
      <c r="M354" s="86">
        <f aca="true" t="shared" si="117" ref="M354:T354">M355</f>
        <v>20130</v>
      </c>
      <c r="N354" s="85">
        <f t="shared" si="117"/>
        <v>70510</v>
      </c>
      <c r="O354" s="85">
        <f t="shared" si="117"/>
        <v>80000</v>
      </c>
      <c r="P354" s="85">
        <f t="shared" si="117"/>
        <v>91424</v>
      </c>
      <c r="Q354" s="147">
        <f t="shared" si="117"/>
        <v>25000</v>
      </c>
      <c r="R354" s="110">
        <f t="shared" si="117"/>
        <v>40000</v>
      </c>
      <c r="S354" s="148">
        <f t="shared" si="117"/>
        <v>10000</v>
      </c>
      <c r="T354" s="85">
        <f t="shared" si="117"/>
        <v>10000</v>
      </c>
      <c r="U354" s="149">
        <f aca="true" t="shared" si="118" ref="U354:U364">P354/O354*100</f>
        <v>114.28</v>
      </c>
      <c r="V354" s="149">
        <f aca="true" t="shared" si="119" ref="V354:V364">Q354/P354*100</f>
        <v>27.345117255862796</v>
      </c>
      <c r="W354" s="149">
        <f aca="true" t="shared" si="120" ref="W354:W364">R354/Q354*100</f>
        <v>160</v>
      </c>
    </row>
    <row r="355" spans="1:23" ht="12.75">
      <c r="A355" s="65" t="s">
        <v>453</v>
      </c>
      <c r="I355" s="1">
        <v>510</v>
      </c>
      <c r="J355" s="25">
        <v>32</v>
      </c>
      <c r="K355" s="32" t="s">
        <v>41</v>
      </c>
      <c r="L355" s="31"/>
      <c r="M355" s="26">
        <f>M356+M360</f>
        <v>20130</v>
      </c>
      <c r="N355" s="30">
        <f>N356+N360</f>
        <v>70510</v>
      </c>
      <c r="O355" s="30">
        <f>O356+O360+O357</f>
        <v>80000</v>
      </c>
      <c r="P355" s="30">
        <f>P356+P360+P357+P358+P359</f>
        <v>91424</v>
      </c>
      <c r="Q355" s="151">
        <f>Q356+Q360</f>
        <v>25000</v>
      </c>
      <c r="R355" s="110">
        <f>R356+R360+R357</f>
        <v>40000</v>
      </c>
      <c r="S355" s="150">
        <f>S356+S360+S357</f>
        <v>10000</v>
      </c>
      <c r="T355" s="30">
        <f>T356+T360+T357</f>
        <v>10000</v>
      </c>
      <c r="U355" s="149">
        <f t="shared" si="118"/>
        <v>114.28</v>
      </c>
      <c r="V355" s="149">
        <f t="shared" si="119"/>
        <v>27.345117255862796</v>
      </c>
      <c r="W355" s="149">
        <f t="shared" si="120"/>
        <v>160</v>
      </c>
    </row>
    <row r="356" spans="1:23" ht="12.75">
      <c r="A356" s="65" t="s">
        <v>453</v>
      </c>
      <c r="C356" s="1">
        <v>2</v>
      </c>
      <c r="D356" s="1">
        <v>3</v>
      </c>
      <c r="E356" s="1">
        <v>4</v>
      </c>
      <c r="I356" s="1">
        <v>510</v>
      </c>
      <c r="J356" s="25">
        <v>3232</v>
      </c>
      <c r="K356" s="25" t="s">
        <v>375</v>
      </c>
      <c r="L356" s="25"/>
      <c r="M356" s="26">
        <v>20130</v>
      </c>
      <c r="N356" s="30">
        <v>45910</v>
      </c>
      <c r="O356" s="30">
        <v>40000</v>
      </c>
      <c r="P356" s="30">
        <v>69900</v>
      </c>
      <c r="Q356" s="151">
        <v>25000</v>
      </c>
      <c r="R356" s="110">
        <v>30000</v>
      </c>
      <c r="S356" s="150">
        <v>0</v>
      </c>
      <c r="T356" s="30">
        <v>0</v>
      </c>
      <c r="U356" s="149">
        <f t="shared" si="118"/>
        <v>174.75</v>
      </c>
      <c r="V356" s="149">
        <f t="shared" si="119"/>
        <v>35.7653791130186</v>
      </c>
      <c r="W356" s="149">
        <f t="shared" si="120"/>
        <v>120</v>
      </c>
    </row>
    <row r="357" spans="1:23" ht="12.75">
      <c r="A357" s="65" t="s">
        <v>453</v>
      </c>
      <c r="I357" s="1">
        <v>510</v>
      </c>
      <c r="J357" s="25">
        <v>3232</v>
      </c>
      <c r="K357" s="25" t="s">
        <v>392</v>
      </c>
      <c r="L357" s="25"/>
      <c r="M357" s="26"/>
      <c r="N357" s="30">
        <v>0</v>
      </c>
      <c r="O357" s="30">
        <v>40000</v>
      </c>
      <c r="P357" s="30">
        <v>0</v>
      </c>
      <c r="Q357" s="151">
        <v>0</v>
      </c>
      <c r="R357" s="110">
        <v>10000</v>
      </c>
      <c r="S357" s="150">
        <v>10000</v>
      </c>
      <c r="T357" s="30">
        <v>10000</v>
      </c>
      <c r="U357" s="149"/>
      <c r="V357" s="149"/>
      <c r="W357" s="149"/>
    </row>
    <row r="358" spans="1:23" ht="12.75">
      <c r="A358" s="65" t="s">
        <v>453</v>
      </c>
      <c r="C358" s="1">
        <v>2</v>
      </c>
      <c r="I358" s="1">
        <v>510</v>
      </c>
      <c r="J358" s="25">
        <v>3232</v>
      </c>
      <c r="K358" s="25" t="s">
        <v>527</v>
      </c>
      <c r="L358" s="25"/>
      <c r="M358" s="26"/>
      <c r="N358" s="30">
        <v>0</v>
      </c>
      <c r="O358" s="30">
        <v>0</v>
      </c>
      <c r="P358" s="30">
        <v>6530</v>
      </c>
      <c r="Q358" s="151"/>
      <c r="R358" s="110">
        <v>0</v>
      </c>
      <c r="S358" s="150">
        <v>0</v>
      </c>
      <c r="T358" s="30">
        <v>0</v>
      </c>
      <c r="U358" s="149"/>
      <c r="V358" s="149"/>
      <c r="W358" s="149"/>
    </row>
    <row r="359" spans="1:23" ht="12.75">
      <c r="A359" s="65" t="s">
        <v>453</v>
      </c>
      <c r="C359" s="1">
        <v>2</v>
      </c>
      <c r="E359" s="1">
        <v>4</v>
      </c>
      <c r="I359" s="1">
        <v>510</v>
      </c>
      <c r="J359" s="25">
        <v>3232</v>
      </c>
      <c r="K359" s="25" t="s">
        <v>528</v>
      </c>
      <c r="L359" s="25"/>
      <c r="M359" s="26"/>
      <c r="N359" s="30">
        <v>0</v>
      </c>
      <c r="O359" s="30">
        <v>0</v>
      </c>
      <c r="P359" s="30">
        <v>9828</v>
      </c>
      <c r="Q359" s="151"/>
      <c r="R359" s="110">
        <v>0</v>
      </c>
      <c r="S359" s="150">
        <v>0</v>
      </c>
      <c r="T359" s="30">
        <v>0</v>
      </c>
      <c r="U359" s="149"/>
      <c r="V359" s="149"/>
      <c r="W359" s="149"/>
    </row>
    <row r="360" spans="1:23" ht="12.75">
      <c r="A360" s="65" t="s">
        <v>454</v>
      </c>
      <c r="C360" s="1">
        <v>2</v>
      </c>
      <c r="D360" s="1">
        <v>3</v>
      </c>
      <c r="E360" s="1">
        <v>4</v>
      </c>
      <c r="I360" s="1">
        <v>510</v>
      </c>
      <c r="J360" s="25">
        <v>3237</v>
      </c>
      <c r="K360" s="25" t="s">
        <v>309</v>
      </c>
      <c r="L360" s="25"/>
      <c r="M360" s="26">
        <v>0</v>
      </c>
      <c r="N360" s="30">
        <v>24600</v>
      </c>
      <c r="O360" s="30">
        <v>0</v>
      </c>
      <c r="P360" s="30">
        <v>5166</v>
      </c>
      <c r="Q360" s="151">
        <v>0</v>
      </c>
      <c r="R360" s="110">
        <v>0</v>
      </c>
      <c r="S360" s="150">
        <v>0</v>
      </c>
      <c r="T360" s="30">
        <v>0</v>
      </c>
      <c r="U360" s="149" t="e">
        <f t="shared" si="118"/>
        <v>#DIV/0!</v>
      </c>
      <c r="V360" s="149">
        <f t="shared" si="119"/>
        <v>0</v>
      </c>
      <c r="W360" s="149" t="e">
        <f t="shared" si="120"/>
        <v>#DIV/0!</v>
      </c>
    </row>
    <row r="361" spans="1:23" ht="12.75">
      <c r="A361" s="65" t="s">
        <v>454</v>
      </c>
      <c r="I361" s="1">
        <v>510</v>
      </c>
      <c r="J361" s="72">
        <v>4</v>
      </c>
      <c r="K361" s="72" t="s">
        <v>10</v>
      </c>
      <c r="L361" s="72"/>
      <c r="M361" s="86">
        <f aca="true" t="shared" si="121" ref="M361:T361">M362</f>
        <v>0</v>
      </c>
      <c r="N361" s="85">
        <f t="shared" si="121"/>
        <v>0</v>
      </c>
      <c r="O361" s="85">
        <f t="shared" si="121"/>
        <v>2439000</v>
      </c>
      <c r="P361" s="85">
        <f t="shared" si="121"/>
        <v>0</v>
      </c>
      <c r="Q361" s="151">
        <f t="shared" si="121"/>
        <v>0</v>
      </c>
      <c r="R361" s="110">
        <f t="shared" si="121"/>
        <v>86000</v>
      </c>
      <c r="S361" s="150">
        <f t="shared" si="121"/>
        <v>0</v>
      </c>
      <c r="T361" s="30">
        <f t="shared" si="121"/>
        <v>0</v>
      </c>
      <c r="U361" s="149">
        <f t="shared" si="118"/>
        <v>0</v>
      </c>
      <c r="V361" s="149" t="e">
        <f t="shared" si="119"/>
        <v>#DIV/0!</v>
      </c>
      <c r="W361" s="149" t="e">
        <f t="shared" si="120"/>
        <v>#DIV/0!</v>
      </c>
    </row>
    <row r="362" spans="1:23" ht="12.75">
      <c r="A362" s="65" t="s">
        <v>454</v>
      </c>
      <c r="I362" s="1">
        <v>510</v>
      </c>
      <c r="J362" s="25">
        <v>42</v>
      </c>
      <c r="K362" s="25" t="s">
        <v>102</v>
      </c>
      <c r="L362" s="25"/>
      <c r="M362" s="26">
        <f aca="true" t="shared" si="122" ref="M362:R362">M363+M364</f>
        <v>0</v>
      </c>
      <c r="N362" s="30">
        <f>N363+N364</f>
        <v>0</v>
      </c>
      <c r="O362" s="30">
        <f t="shared" si="122"/>
        <v>2439000</v>
      </c>
      <c r="P362" s="30">
        <f t="shared" si="122"/>
        <v>0</v>
      </c>
      <c r="Q362" s="151">
        <f>Q363+Q364</f>
        <v>0</v>
      </c>
      <c r="R362" s="110">
        <f t="shared" si="122"/>
        <v>86000</v>
      </c>
      <c r="S362" s="150">
        <f>S363+S364</f>
        <v>0</v>
      </c>
      <c r="T362" s="30">
        <f>T363+T364</f>
        <v>0</v>
      </c>
      <c r="U362" s="149">
        <f t="shared" si="118"/>
        <v>0</v>
      </c>
      <c r="V362" s="149" t="e">
        <f t="shared" si="119"/>
        <v>#DIV/0!</v>
      </c>
      <c r="W362" s="149" t="e">
        <f t="shared" si="120"/>
        <v>#DIV/0!</v>
      </c>
    </row>
    <row r="363" spans="1:23" ht="12.75">
      <c r="A363" s="65" t="s">
        <v>454</v>
      </c>
      <c r="E363" s="1">
        <v>4</v>
      </c>
      <c r="G363" s="1">
        <v>6</v>
      </c>
      <c r="I363" s="1">
        <v>510</v>
      </c>
      <c r="J363" s="44">
        <v>4264</v>
      </c>
      <c r="K363" s="33" t="s">
        <v>319</v>
      </c>
      <c r="L363" s="44"/>
      <c r="M363" s="45">
        <v>0</v>
      </c>
      <c r="N363" s="80">
        <v>0</v>
      </c>
      <c r="O363" s="80">
        <v>39000</v>
      </c>
      <c r="P363" s="80">
        <v>0</v>
      </c>
      <c r="Q363" s="151">
        <v>0</v>
      </c>
      <c r="R363" s="273">
        <v>86000</v>
      </c>
      <c r="S363" s="150">
        <v>0</v>
      </c>
      <c r="T363" s="30">
        <v>0</v>
      </c>
      <c r="U363" s="149">
        <f t="shared" si="118"/>
        <v>0</v>
      </c>
      <c r="V363" s="149" t="e">
        <f t="shared" si="119"/>
        <v>#DIV/0!</v>
      </c>
      <c r="W363" s="149" t="e">
        <f t="shared" si="120"/>
        <v>#DIV/0!</v>
      </c>
    </row>
    <row r="364" spans="1:23" ht="13.5" thickBot="1">
      <c r="A364" s="65" t="s">
        <v>454</v>
      </c>
      <c r="E364" s="1">
        <v>4</v>
      </c>
      <c r="G364" s="1">
        <v>6</v>
      </c>
      <c r="I364" s="1">
        <v>510</v>
      </c>
      <c r="J364" s="25">
        <v>4214</v>
      </c>
      <c r="K364" s="25" t="s">
        <v>320</v>
      </c>
      <c r="L364" s="25"/>
      <c r="M364" s="26">
        <v>0</v>
      </c>
      <c r="N364" s="30">
        <v>0</v>
      </c>
      <c r="O364" s="30">
        <v>2400000</v>
      </c>
      <c r="P364" s="30">
        <v>0</v>
      </c>
      <c r="Q364" s="151">
        <v>0</v>
      </c>
      <c r="R364" s="110">
        <v>0</v>
      </c>
      <c r="S364" s="150">
        <v>0</v>
      </c>
      <c r="T364" s="30">
        <v>0</v>
      </c>
      <c r="U364" s="149">
        <f t="shared" si="118"/>
        <v>0</v>
      </c>
      <c r="V364" s="149" t="e">
        <f t="shared" si="119"/>
        <v>#DIV/0!</v>
      </c>
      <c r="W364" s="149" t="e">
        <f t="shared" si="120"/>
        <v>#DIV/0!</v>
      </c>
    </row>
    <row r="365" spans="1:23" ht="13.5" thickBot="1">
      <c r="A365" s="16"/>
      <c r="J365" s="199"/>
      <c r="K365" s="199" t="s">
        <v>323</v>
      </c>
      <c r="L365" s="199"/>
      <c r="M365" s="200">
        <f aca="true" t="shared" si="123" ref="M365:R365">M354+M361</f>
        <v>20130</v>
      </c>
      <c r="N365" s="200">
        <f t="shared" si="123"/>
        <v>70510</v>
      </c>
      <c r="O365" s="200">
        <f t="shared" si="123"/>
        <v>2519000</v>
      </c>
      <c r="P365" s="200">
        <f t="shared" si="123"/>
        <v>91424</v>
      </c>
      <c r="Q365" s="201">
        <f t="shared" si="123"/>
        <v>25000</v>
      </c>
      <c r="R365" s="288">
        <f t="shared" si="123"/>
        <v>126000</v>
      </c>
      <c r="S365" s="201">
        <f>S354+S361</f>
        <v>10000</v>
      </c>
      <c r="T365" s="200">
        <f>T354+T361</f>
        <v>10000</v>
      </c>
      <c r="U365" s="202"/>
      <c r="V365" s="202"/>
      <c r="W365" s="202"/>
    </row>
    <row r="366" spans="10:23" ht="13.5" thickBot="1">
      <c r="J366" s="175"/>
      <c r="K366" s="175" t="s">
        <v>329</v>
      </c>
      <c r="L366" s="175"/>
      <c r="M366" s="176">
        <f>M207+M216+M244+M253+M259+M271+M306+M318+M327+M335+M350+M365</f>
        <v>1538575</v>
      </c>
      <c r="N366" s="176">
        <f>N207+N216+N244+N253+N259+N271+N306+N318+N327+N335+N350+N365+N219</f>
        <v>2363396</v>
      </c>
      <c r="O366" s="176">
        <f>O207+O216+O244+O253+O259+O271+O306+O318+O327+O335+O350+O365</f>
        <v>4880448</v>
      </c>
      <c r="P366" s="176">
        <f>P207+P216+P237+P244+P253+P259+P271+P306+P350+P365</f>
        <v>2675155</v>
      </c>
      <c r="Q366" s="177">
        <f>Q207+Q216+Q244+Q253+Q259+Q271+Q306+Q318+Q327+Q335+Q350+Q365</f>
        <v>4701000</v>
      </c>
      <c r="R366" s="281">
        <f>R207+R216+R244+R253+R259+R271+R306+R318+R327+R335+R350+R365+R237</f>
        <v>2033850</v>
      </c>
      <c r="S366" s="177">
        <f>S207+S216+S244+S253+S259+S271+S306+S318+S327+S335+S350+S365+S237</f>
        <v>2288850</v>
      </c>
      <c r="T366" s="176">
        <f>T207+T216+T244+T253+T259+T271+T306+T318+T327+T335+T350+T365+T237</f>
        <v>1892850</v>
      </c>
      <c r="U366" s="178"/>
      <c r="V366" s="178"/>
      <c r="W366" s="178"/>
    </row>
    <row r="367" spans="10:23" ht="13.5" thickTop="1">
      <c r="J367" s="51"/>
      <c r="K367" s="179" t="s">
        <v>325</v>
      </c>
      <c r="L367" s="51"/>
      <c r="M367" s="180">
        <f aca="true" t="shared" si="124" ref="M367:T367">M172+M198+M366</f>
        <v>3362910</v>
      </c>
      <c r="N367" s="180">
        <f t="shared" si="124"/>
        <v>3959781</v>
      </c>
      <c r="O367" s="180">
        <f t="shared" si="124"/>
        <v>6650948</v>
      </c>
      <c r="P367" s="180">
        <f t="shared" si="124"/>
        <v>4790970</v>
      </c>
      <c r="Q367" s="181">
        <f t="shared" si="124"/>
        <v>6794242</v>
      </c>
      <c r="R367" s="282">
        <f t="shared" si="124"/>
        <v>3776450</v>
      </c>
      <c r="S367" s="181">
        <f t="shared" si="124"/>
        <v>3963250</v>
      </c>
      <c r="T367" s="180">
        <f t="shared" si="124"/>
        <v>3547250</v>
      </c>
      <c r="U367" s="182"/>
      <c r="V367" s="182"/>
      <c r="W367" s="182"/>
    </row>
    <row r="368" spans="10:23" ht="12.75">
      <c r="J368" s="33"/>
      <c r="K368" s="33"/>
      <c r="L368" s="33"/>
      <c r="M368" s="34"/>
      <c r="N368" s="37"/>
      <c r="O368" s="34"/>
      <c r="P368" s="37"/>
      <c r="Q368" s="228"/>
      <c r="R368" s="289"/>
      <c r="S368" s="160"/>
      <c r="T368" s="37"/>
      <c r="U368" s="229"/>
      <c r="V368" s="229"/>
      <c r="W368" s="229"/>
    </row>
    <row r="369" spans="1:23" ht="12.75">
      <c r="A369" s="21"/>
      <c r="B369" s="21"/>
      <c r="C369" s="21"/>
      <c r="D369" s="21"/>
      <c r="E369" s="21"/>
      <c r="F369" s="21"/>
      <c r="G369" s="21"/>
      <c r="H369" s="21"/>
      <c r="I369" s="21"/>
      <c r="J369" s="141" t="s">
        <v>286</v>
      </c>
      <c r="K369" s="141" t="s">
        <v>285</v>
      </c>
      <c r="L369" s="141"/>
      <c r="M369" s="23"/>
      <c r="N369" s="23"/>
      <c r="O369" s="23"/>
      <c r="P369" s="23"/>
      <c r="Q369" s="185"/>
      <c r="R369" s="284"/>
      <c r="S369" s="186"/>
      <c r="T369" s="186"/>
      <c r="U369" s="187"/>
      <c r="V369" s="187"/>
      <c r="W369" s="187"/>
    </row>
    <row r="370" spans="1:23" ht="12.75">
      <c r="A370" s="21"/>
      <c r="B370" s="21"/>
      <c r="C370" s="21"/>
      <c r="D370" s="21"/>
      <c r="E370" s="21"/>
      <c r="F370" s="21"/>
      <c r="G370" s="21"/>
      <c r="H370" s="21"/>
      <c r="I370" s="21"/>
      <c r="J370" s="142" t="s">
        <v>293</v>
      </c>
      <c r="K370" s="9" t="s">
        <v>268</v>
      </c>
      <c r="L370" s="9"/>
      <c r="M370" s="19"/>
      <c r="N370" s="19"/>
      <c r="O370" s="19"/>
      <c r="P370" s="19"/>
      <c r="Q370" s="188"/>
      <c r="R370" s="285"/>
      <c r="S370" s="189"/>
      <c r="T370" s="189"/>
      <c r="U370" s="190"/>
      <c r="V370" s="190"/>
      <c r="W370" s="190"/>
    </row>
    <row r="371" spans="1:23" ht="12.75">
      <c r="A371" s="21"/>
      <c r="B371" s="21"/>
      <c r="C371" s="21"/>
      <c r="D371" s="21"/>
      <c r="E371" s="21"/>
      <c r="F371" s="21"/>
      <c r="G371" s="21"/>
      <c r="H371" s="21"/>
      <c r="I371" s="21">
        <v>900</v>
      </c>
      <c r="J371" s="21" t="s">
        <v>257</v>
      </c>
      <c r="K371" s="21" t="s">
        <v>125</v>
      </c>
      <c r="L371" s="21"/>
      <c r="M371" s="22"/>
      <c r="N371" s="22"/>
      <c r="O371" s="22"/>
      <c r="P371" s="22"/>
      <c r="Q371" s="183"/>
      <c r="R371" s="286"/>
      <c r="S371" s="191"/>
      <c r="T371" s="191"/>
      <c r="U371" s="192"/>
      <c r="V371" s="192"/>
      <c r="W371" s="192"/>
    </row>
    <row r="372" spans="1:23" ht="12.75">
      <c r="A372" s="7" t="s">
        <v>415</v>
      </c>
      <c r="B372" s="7"/>
      <c r="C372" s="7"/>
      <c r="D372" s="7"/>
      <c r="E372" s="7"/>
      <c r="F372" s="7"/>
      <c r="G372" s="7"/>
      <c r="H372" s="7"/>
      <c r="I372" s="7"/>
      <c r="J372" s="144" t="s">
        <v>176</v>
      </c>
      <c r="K372" s="144" t="s">
        <v>175</v>
      </c>
      <c r="L372" s="144"/>
      <c r="M372" s="17"/>
      <c r="N372" s="17"/>
      <c r="O372" s="17"/>
      <c r="P372" s="17"/>
      <c r="Q372" s="169"/>
      <c r="R372" s="279"/>
      <c r="S372" s="168"/>
      <c r="T372" s="168"/>
      <c r="U372" s="170"/>
      <c r="V372" s="170"/>
      <c r="W372" s="170"/>
    </row>
    <row r="373" spans="1:23" ht="12.75">
      <c r="A373" s="8" t="s">
        <v>455</v>
      </c>
      <c r="B373" s="8"/>
      <c r="C373" s="8"/>
      <c r="D373" s="8"/>
      <c r="E373" s="8"/>
      <c r="F373" s="8"/>
      <c r="G373" s="8"/>
      <c r="H373" s="8"/>
      <c r="I373" s="8">
        <v>911</v>
      </c>
      <c r="J373" s="8" t="s">
        <v>141</v>
      </c>
      <c r="K373" s="8" t="s">
        <v>177</v>
      </c>
      <c r="L373" s="8"/>
      <c r="M373" s="18"/>
      <c r="N373" s="18"/>
      <c r="O373" s="18"/>
      <c r="P373" s="18"/>
      <c r="Q373" s="163"/>
      <c r="R373" s="277"/>
      <c r="S373" s="162"/>
      <c r="T373" s="162"/>
      <c r="U373" s="164"/>
      <c r="V373" s="164"/>
      <c r="W373" s="164"/>
    </row>
    <row r="374" spans="1:23" ht="12.75">
      <c r="A374" s="21" t="s">
        <v>455</v>
      </c>
      <c r="I374" s="1">
        <v>911</v>
      </c>
      <c r="J374" s="72">
        <v>3</v>
      </c>
      <c r="K374" s="72" t="s">
        <v>9</v>
      </c>
      <c r="L374" s="72"/>
      <c r="M374" s="86">
        <f aca="true" t="shared" si="125" ref="M374:T374">M375+M379</f>
        <v>15962</v>
      </c>
      <c r="N374" s="85">
        <f t="shared" si="125"/>
        <v>19551</v>
      </c>
      <c r="O374" s="85">
        <f t="shared" si="125"/>
        <v>22600</v>
      </c>
      <c r="P374" s="85">
        <f t="shared" si="125"/>
        <v>21829</v>
      </c>
      <c r="Q374" s="147">
        <f t="shared" si="125"/>
        <v>22600</v>
      </c>
      <c r="R374" s="110">
        <f t="shared" si="125"/>
        <v>22000</v>
      </c>
      <c r="S374" s="148">
        <f t="shared" si="125"/>
        <v>22000</v>
      </c>
      <c r="T374" s="85">
        <f t="shared" si="125"/>
        <v>22000</v>
      </c>
      <c r="U374" s="149">
        <f aca="true" t="shared" si="126" ref="U374:U380">P374/O374*100</f>
        <v>96.58849557522123</v>
      </c>
      <c r="V374" s="149">
        <f aca="true" t="shared" si="127" ref="V374:V380">Q374/P374*100</f>
        <v>103.53199871730267</v>
      </c>
      <c r="W374" s="149">
        <f aca="true" t="shared" si="128" ref="W374:W380">R374/Q374*100</f>
        <v>97.34513274336283</v>
      </c>
    </row>
    <row r="375" spans="1:23" ht="12.75">
      <c r="A375" s="21" t="s">
        <v>455</v>
      </c>
      <c r="I375" s="1">
        <v>911</v>
      </c>
      <c r="J375" s="25">
        <v>32</v>
      </c>
      <c r="K375" s="32" t="s">
        <v>41</v>
      </c>
      <c r="L375" s="31"/>
      <c r="M375" s="26">
        <f aca="true" t="shared" si="129" ref="M375:R375">M376+M377</f>
        <v>8922</v>
      </c>
      <c r="N375" s="30">
        <f>N376+N377</f>
        <v>12551</v>
      </c>
      <c r="O375" s="30">
        <f t="shared" si="129"/>
        <v>13000</v>
      </c>
      <c r="P375" s="30">
        <f t="shared" si="129"/>
        <v>13829</v>
      </c>
      <c r="Q375" s="151">
        <f>Q376+Q377</f>
        <v>13000</v>
      </c>
      <c r="R375" s="110">
        <f t="shared" si="129"/>
        <v>14000</v>
      </c>
      <c r="S375" s="150">
        <f>S376+S377</f>
        <v>14000</v>
      </c>
      <c r="T375" s="30">
        <f>T376+T377</f>
        <v>14000</v>
      </c>
      <c r="U375" s="149">
        <f t="shared" si="126"/>
        <v>106.37692307692308</v>
      </c>
      <c r="V375" s="149">
        <f t="shared" si="127"/>
        <v>94.00535107383035</v>
      </c>
      <c r="W375" s="149">
        <f t="shared" si="128"/>
        <v>107.6923076923077</v>
      </c>
    </row>
    <row r="376" spans="1:23" ht="12.75">
      <c r="A376" s="21" t="s">
        <v>455</v>
      </c>
      <c r="C376" s="1">
        <v>2</v>
      </c>
      <c r="D376" s="1">
        <v>3</v>
      </c>
      <c r="E376" s="1">
        <v>4</v>
      </c>
      <c r="I376" s="1">
        <v>911</v>
      </c>
      <c r="J376" s="25">
        <v>3237</v>
      </c>
      <c r="K376" s="32" t="s">
        <v>211</v>
      </c>
      <c r="L376" s="31"/>
      <c r="M376" s="26">
        <v>8922</v>
      </c>
      <c r="N376" s="30">
        <v>9914</v>
      </c>
      <c r="O376" s="30">
        <v>10000</v>
      </c>
      <c r="P376" s="30">
        <v>9914</v>
      </c>
      <c r="Q376" s="151">
        <v>10000</v>
      </c>
      <c r="R376" s="110">
        <v>10000</v>
      </c>
      <c r="S376" s="150">
        <v>10000</v>
      </c>
      <c r="T376" s="30">
        <v>10000</v>
      </c>
      <c r="U376" s="149">
        <f t="shared" si="126"/>
        <v>99.14</v>
      </c>
      <c r="V376" s="149">
        <f t="shared" si="127"/>
        <v>100.86746015735324</v>
      </c>
      <c r="W376" s="149">
        <f t="shared" si="128"/>
        <v>100</v>
      </c>
    </row>
    <row r="377" spans="1:23" ht="12.75">
      <c r="A377" s="21" t="s">
        <v>455</v>
      </c>
      <c r="I377" s="1">
        <v>911</v>
      </c>
      <c r="J377" s="71">
        <v>322</v>
      </c>
      <c r="K377" s="71" t="s">
        <v>98</v>
      </c>
      <c r="L377" s="71"/>
      <c r="M377" s="26">
        <f aca="true" t="shared" si="130" ref="M377:T377">M378</f>
        <v>0</v>
      </c>
      <c r="N377" s="30">
        <f t="shared" si="130"/>
        <v>2637</v>
      </c>
      <c r="O377" s="30">
        <f t="shared" si="130"/>
        <v>3000</v>
      </c>
      <c r="P377" s="30">
        <f t="shared" si="130"/>
        <v>3915</v>
      </c>
      <c r="Q377" s="151">
        <f t="shared" si="130"/>
        <v>3000</v>
      </c>
      <c r="R377" s="110">
        <f t="shared" si="130"/>
        <v>4000</v>
      </c>
      <c r="S377" s="150">
        <f t="shared" si="130"/>
        <v>4000</v>
      </c>
      <c r="T377" s="30">
        <f t="shared" si="130"/>
        <v>4000</v>
      </c>
      <c r="U377" s="149">
        <f t="shared" si="126"/>
        <v>130.5</v>
      </c>
      <c r="V377" s="149">
        <f t="shared" si="127"/>
        <v>76.62835249042146</v>
      </c>
      <c r="W377" s="149">
        <f t="shared" si="128"/>
        <v>133.33333333333331</v>
      </c>
    </row>
    <row r="378" spans="1:23" ht="12.75">
      <c r="A378" s="21" t="s">
        <v>455</v>
      </c>
      <c r="E378" s="1">
        <v>4</v>
      </c>
      <c r="I378" s="1">
        <v>911</v>
      </c>
      <c r="J378" s="25">
        <v>3221</v>
      </c>
      <c r="K378" s="32" t="s">
        <v>321</v>
      </c>
      <c r="L378" s="31"/>
      <c r="M378" s="26">
        <v>0</v>
      </c>
      <c r="N378" s="30">
        <v>2637</v>
      </c>
      <c r="O378" s="30">
        <v>3000</v>
      </c>
      <c r="P378" s="30">
        <v>3915</v>
      </c>
      <c r="Q378" s="151">
        <v>3000</v>
      </c>
      <c r="R378" s="110">
        <v>4000</v>
      </c>
      <c r="S378" s="150">
        <v>4000</v>
      </c>
      <c r="T378" s="30">
        <v>4000</v>
      </c>
      <c r="U378" s="149">
        <f t="shared" si="126"/>
        <v>130.5</v>
      </c>
      <c r="V378" s="149">
        <f t="shared" si="127"/>
        <v>76.62835249042146</v>
      </c>
      <c r="W378" s="149">
        <f t="shared" si="128"/>
        <v>133.33333333333331</v>
      </c>
    </row>
    <row r="379" spans="1:23" ht="12.75">
      <c r="A379" s="21" t="s">
        <v>455</v>
      </c>
      <c r="I379" s="1">
        <v>911</v>
      </c>
      <c r="J379" s="25">
        <v>38</v>
      </c>
      <c r="K379" s="32" t="s">
        <v>266</v>
      </c>
      <c r="L379" s="31"/>
      <c r="M379" s="26">
        <f aca="true" t="shared" si="131" ref="M379:T379">M380</f>
        <v>7040</v>
      </c>
      <c r="N379" s="30">
        <f t="shared" si="131"/>
        <v>7000</v>
      </c>
      <c r="O379" s="30">
        <f t="shared" si="131"/>
        <v>9600</v>
      </c>
      <c r="P379" s="30">
        <f t="shared" si="131"/>
        <v>8000</v>
      </c>
      <c r="Q379" s="151">
        <f t="shared" si="131"/>
        <v>9600</v>
      </c>
      <c r="R379" s="110">
        <f t="shared" si="131"/>
        <v>8000</v>
      </c>
      <c r="S379" s="150">
        <f t="shared" si="131"/>
        <v>8000</v>
      </c>
      <c r="T379" s="30">
        <f t="shared" si="131"/>
        <v>8000</v>
      </c>
      <c r="U379" s="149">
        <f t="shared" si="126"/>
        <v>83.33333333333334</v>
      </c>
      <c r="V379" s="149">
        <f t="shared" si="127"/>
        <v>120</v>
      </c>
      <c r="W379" s="149">
        <f t="shared" si="128"/>
        <v>83.33333333333334</v>
      </c>
    </row>
    <row r="380" spans="1:23" ht="13.5" thickBot="1">
      <c r="A380" s="21" t="s">
        <v>455</v>
      </c>
      <c r="E380" s="1">
        <v>4</v>
      </c>
      <c r="I380" s="1">
        <v>911</v>
      </c>
      <c r="J380" s="25">
        <v>3811</v>
      </c>
      <c r="K380" s="25" t="s">
        <v>267</v>
      </c>
      <c r="L380" s="25"/>
      <c r="M380" s="26">
        <v>7040</v>
      </c>
      <c r="N380" s="30">
        <v>7000</v>
      </c>
      <c r="O380" s="30">
        <v>9600</v>
      </c>
      <c r="P380" s="30">
        <v>8000</v>
      </c>
      <c r="Q380" s="151">
        <v>9600</v>
      </c>
      <c r="R380" s="110">
        <v>8000</v>
      </c>
      <c r="S380" s="150">
        <v>8000</v>
      </c>
      <c r="T380" s="30">
        <v>8000</v>
      </c>
      <c r="U380" s="149">
        <f t="shared" si="126"/>
        <v>83.33333333333334</v>
      </c>
      <c r="V380" s="149">
        <f t="shared" si="127"/>
        <v>120</v>
      </c>
      <c r="W380" s="149">
        <f t="shared" si="128"/>
        <v>83.33333333333334</v>
      </c>
    </row>
    <row r="381" spans="1:23" ht="12.75">
      <c r="A381" s="16"/>
      <c r="J381" s="199"/>
      <c r="K381" s="199" t="s">
        <v>323</v>
      </c>
      <c r="L381" s="199"/>
      <c r="M381" s="200">
        <f aca="true" t="shared" si="132" ref="M381:R381">M374</f>
        <v>15962</v>
      </c>
      <c r="N381" s="200">
        <f>N374</f>
        <v>19551</v>
      </c>
      <c r="O381" s="200">
        <f t="shared" si="132"/>
        <v>22600</v>
      </c>
      <c r="P381" s="200">
        <f t="shared" si="132"/>
        <v>21829</v>
      </c>
      <c r="Q381" s="201">
        <f>Q374</f>
        <v>22600</v>
      </c>
      <c r="R381" s="288">
        <f t="shared" si="132"/>
        <v>22000</v>
      </c>
      <c r="S381" s="201">
        <f>S374</f>
        <v>22000</v>
      </c>
      <c r="T381" s="200">
        <f>T374</f>
        <v>22000</v>
      </c>
      <c r="U381" s="202"/>
      <c r="V381" s="202"/>
      <c r="W381" s="202"/>
    </row>
    <row r="382" spans="10:23" ht="12.75">
      <c r="J382" s="33"/>
      <c r="K382" s="33"/>
      <c r="L382" s="33"/>
      <c r="M382" s="34"/>
      <c r="N382" s="37"/>
      <c r="O382" s="34"/>
      <c r="P382" s="37"/>
      <c r="Q382" s="228"/>
      <c r="R382" s="289"/>
      <c r="S382" s="160"/>
      <c r="T382" s="37"/>
      <c r="U382" s="229"/>
      <c r="V382" s="229"/>
      <c r="W382" s="229"/>
    </row>
    <row r="383" spans="1:23" ht="12.75">
      <c r="A383" s="7" t="s">
        <v>416</v>
      </c>
      <c r="B383" s="7"/>
      <c r="C383" s="7"/>
      <c r="D383" s="7"/>
      <c r="E383" s="7"/>
      <c r="F383" s="7"/>
      <c r="G383" s="7"/>
      <c r="H383" s="7"/>
      <c r="I383" s="7"/>
      <c r="J383" s="144" t="s">
        <v>179</v>
      </c>
      <c r="K383" s="144" t="s">
        <v>178</v>
      </c>
      <c r="L383" s="144"/>
      <c r="M383" s="17"/>
      <c r="N383" s="17"/>
      <c r="O383" s="17"/>
      <c r="P383" s="17"/>
      <c r="Q383" s="169"/>
      <c r="R383" s="279"/>
      <c r="S383" s="168"/>
      <c r="T383" s="168"/>
      <c r="U383" s="170"/>
      <c r="V383" s="170"/>
      <c r="W383" s="170"/>
    </row>
    <row r="384" spans="1:23" ht="12.75">
      <c r="A384" s="8" t="s">
        <v>456</v>
      </c>
      <c r="B384" s="8"/>
      <c r="C384" s="8"/>
      <c r="D384" s="8"/>
      <c r="E384" s="8"/>
      <c r="F384" s="8"/>
      <c r="G384" s="8"/>
      <c r="H384" s="8"/>
      <c r="I384" s="8">
        <v>922</v>
      </c>
      <c r="J384" s="8" t="s">
        <v>181</v>
      </c>
      <c r="K384" s="8" t="s">
        <v>180</v>
      </c>
      <c r="L384" s="8"/>
      <c r="M384" s="18"/>
      <c r="N384" s="18"/>
      <c r="O384" s="18"/>
      <c r="P384" s="18"/>
      <c r="Q384" s="163"/>
      <c r="R384" s="277"/>
      <c r="S384" s="162"/>
      <c r="T384" s="162"/>
      <c r="U384" s="164"/>
      <c r="V384" s="164"/>
      <c r="W384" s="164"/>
    </row>
    <row r="385" spans="1:23" ht="12.75">
      <c r="A385" s="21" t="s">
        <v>456</v>
      </c>
      <c r="I385" s="1">
        <v>922</v>
      </c>
      <c r="J385" s="72">
        <v>3</v>
      </c>
      <c r="K385" s="72" t="s">
        <v>9</v>
      </c>
      <c r="L385" s="72"/>
      <c r="M385" s="86">
        <f aca="true" t="shared" si="133" ref="M385:T386">M386</f>
        <v>198440</v>
      </c>
      <c r="N385" s="85">
        <f t="shared" si="133"/>
        <v>38645</v>
      </c>
      <c r="O385" s="85">
        <f t="shared" si="133"/>
        <v>40000</v>
      </c>
      <c r="P385" s="85">
        <f t="shared" si="133"/>
        <v>30000</v>
      </c>
      <c r="Q385" s="147">
        <f t="shared" si="133"/>
        <v>65000</v>
      </c>
      <c r="R385" s="110">
        <f t="shared" si="133"/>
        <v>40000</v>
      </c>
      <c r="S385" s="148">
        <f t="shared" si="133"/>
        <v>40000</v>
      </c>
      <c r="T385" s="85">
        <f t="shared" si="133"/>
        <v>40000</v>
      </c>
      <c r="U385" s="149">
        <f aca="true" t="shared" si="134" ref="U385:W387">P385/O385*100</f>
        <v>75</v>
      </c>
      <c r="V385" s="149">
        <f t="shared" si="134"/>
        <v>216.66666666666666</v>
      </c>
      <c r="W385" s="149">
        <f t="shared" si="134"/>
        <v>61.53846153846154</v>
      </c>
    </row>
    <row r="386" spans="1:23" ht="12.75">
      <c r="A386" s="21" t="s">
        <v>456</v>
      </c>
      <c r="I386" s="1">
        <v>922</v>
      </c>
      <c r="J386" s="25">
        <v>37</v>
      </c>
      <c r="K386" s="25" t="s">
        <v>105</v>
      </c>
      <c r="L386" s="25"/>
      <c r="M386" s="26">
        <f t="shared" si="133"/>
        <v>198440</v>
      </c>
      <c r="N386" s="30">
        <f t="shared" si="133"/>
        <v>38645</v>
      </c>
      <c r="O386" s="30">
        <f t="shared" si="133"/>
        <v>40000</v>
      </c>
      <c r="P386" s="30">
        <f t="shared" si="133"/>
        <v>30000</v>
      </c>
      <c r="Q386" s="151">
        <f t="shared" si="133"/>
        <v>65000</v>
      </c>
      <c r="R386" s="110">
        <f t="shared" si="133"/>
        <v>40000</v>
      </c>
      <c r="S386" s="150">
        <f t="shared" si="133"/>
        <v>40000</v>
      </c>
      <c r="T386" s="30">
        <f t="shared" si="133"/>
        <v>40000</v>
      </c>
      <c r="U386" s="149">
        <f t="shared" si="134"/>
        <v>75</v>
      </c>
      <c r="V386" s="149">
        <f t="shared" si="134"/>
        <v>216.66666666666666</v>
      </c>
      <c r="W386" s="149">
        <f t="shared" si="134"/>
        <v>61.53846153846154</v>
      </c>
    </row>
    <row r="387" spans="1:23" ht="13.5" thickBot="1">
      <c r="A387" s="21" t="s">
        <v>456</v>
      </c>
      <c r="C387" s="1">
        <v>2</v>
      </c>
      <c r="F387" s="1">
        <v>4</v>
      </c>
      <c r="I387" s="1">
        <v>922</v>
      </c>
      <c r="J387" s="25">
        <v>3721</v>
      </c>
      <c r="K387" s="25" t="s">
        <v>106</v>
      </c>
      <c r="L387" s="25"/>
      <c r="M387" s="26">
        <v>198440</v>
      </c>
      <c r="N387" s="30">
        <v>38645</v>
      </c>
      <c r="O387" s="30">
        <v>40000</v>
      </c>
      <c r="P387" s="30">
        <v>30000</v>
      </c>
      <c r="Q387" s="151">
        <v>65000</v>
      </c>
      <c r="R387" s="110">
        <v>40000</v>
      </c>
      <c r="S387" s="150">
        <v>40000</v>
      </c>
      <c r="T387" s="30">
        <v>40000</v>
      </c>
      <c r="U387" s="149">
        <f t="shared" si="134"/>
        <v>75</v>
      </c>
      <c r="V387" s="149">
        <f t="shared" si="134"/>
        <v>216.66666666666666</v>
      </c>
      <c r="W387" s="149">
        <f t="shared" si="134"/>
        <v>61.53846153846154</v>
      </c>
    </row>
    <row r="388" spans="1:23" ht="12.75">
      <c r="A388" s="16"/>
      <c r="J388" s="199"/>
      <c r="K388" s="199" t="s">
        <v>323</v>
      </c>
      <c r="L388" s="199"/>
      <c r="M388" s="200">
        <f aca="true" t="shared" si="135" ref="M388:R388">M385</f>
        <v>198440</v>
      </c>
      <c r="N388" s="200">
        <f>N385</f>
        <v>38645</v>
      </c>
      <c r="O388" s="200">
        <f t="shared" si="135"/>
        <v>40000</v>
      </c>
      <c r="P388" s="200">
        <f t="shared" si="135"/>
        <v>30000</v>
      </c>
      <c r="Q388" s="201">
        <f>Q385</f>
        <v>65000</v>
      </c>
      <c r="R388" s="288">
        <f t="shared" si="135"/>
        <v>40000</v>
      </c>
      <c r="S388" s="201">
        <f>S385</f>
        <v>40000</v>
      </c>
      <c r="T388" s="200">
        <f>T385</f>
        <v>40000</v>
      </c>
      <c r="U388" s="202"/>
      <c r="V388" s="202"/>
      <c r="W388" s="202"/>
    </row>
    <row r="389" spans="10:23" ht="12.75">
      <c r="J389" s="33"/>
      <c r="K389" s="33"/>
      <c r="L389" s="33"/>
      <c r="M389" s="34"/>
      <c r="N389" s="99"/>
      <c r="O389" s="34"/>
      <c r="P389" s="37"/>
      <c r="Q389" s="228"/>
      <c r="R389" s="289"/>
      <c r="S389" s="160"/>
      <c r="T389" s="37"/>
      <c r="U389" s="229"/>
      <c r="V389" s="229"/>
      <c r="W389" s="229"/>
    </row>
    <row r="390" spans="1:23" ht="12.75">
      <c r="A390" s="7" t="s">
        <v>417</v>
      </c>
      <c r="B390" s="7"/>
      <c r="C390" s="7"/>
      <c r="D390" s="7"/>
      <c r="E390" s="7"/>
      <c r="F390" s="7"/>
      <c r="G390" s="7"/>
      <c r="H390" s="7"/>
      <c r="I390" s="7"/>
      <c r="J390" s="144" t="s">
        <v>183</v>
      </c>
      <c r="K390" s="144" t="s">
        <v>182</v>
      </c>
      <c r="L390" s="144"/>
      <c r="M390" s="17"/>
      <c r="N390" s="235"/>
      <c r="O390" s="17"/>
      <c r="P390" s="17"/>
      <c r="Q390" s="169"/>
      <c r="R390" s="279"/>
      <c r="S390" s="168"/>
      <c r="T390" s="168"/>
      <c r="U390" s="170"/>
      <c r="V390" s="170"/>
      <c r="W390" s="170"/>
    </row>
    <row r="391" spans="1:23" ht="12.75">
      <c r="A391" s="8" t="s">
        <v>457</v>
      </c>
      <c r="B391" s="8"/>
      <c r="C391" s="8"/>
      <c r="D391" s="8"/>
      <c r="E391" s="8"/>
      <c r="F391" s="8"/>
      <c r="G391" s="8"/>
      <c r="H391" s="8"/>
      <c r="I391" s="8">
        <v>1040</v>
      </c>
      <c r="J391" s="8" t="s">
        <v>141</v>
      </c>
      <c r="K391" s="8" t="s">
        <v>184</v>
      </c>
      <c r="L391" s="8"/>
      <c r="M391" s="18"/>
      <c r="N391" s="230"/>
      <c r="O391" s="18"/>
      <c r="P391" s="18"/>
      <c r="Q391" s="163"/>
      <c r="R391" s="277"/>
      <c r="S391" s="162"/>
      <c r="T391" s="162"/>
      <c r="U391" s="164"/>
      <c r="V391" s="164"/>
      <c r="W391" s="164"/>
    </row>
    <row r="392" spans="1:23" ht="12.75">
      <c r="A392" s="65" t="s">
        <v>457</v>
      </c>
      <c r="I392" s="1">
        <v>1040</v>
      </c>
      <c r="J392" s="72">
        <v>3</v>
      </c>
      <c r="K392" s="72" t="s">
        <v>9</v>
      </c>
      <c r="L392" s="72"/>
      <c r="M392" s="86">
        <f aca="true" t="shared" si="136" ref="M392:T393">M393</f>
        <v>0</v>
      </c>
      <c r="N392" s="85">
        <f t="shared" si="136"/>
        <v>20000</v>
      </c>
      <c r="O392" s="86">
        <f t="shared" si="136"/>
        <v>25000</v>
      </c>
      <c r="P392" s="85">
        <f t="shared" si="136"/>
        <v>20000</v>
      </c>
      <c r="Q392" s="147">
        <f t="shared" si="136"/>
        <v>25000</v>
      </c>
      <c r="R392" s="110">
        <f t="shared" si="136"/>
        <v>20000</v>
      </c>
      <c r="S392" s="148">
        <f t="shared" si="136"/>
        <v>20000</v>
      </c>
      <c r="T392" s="85">
        <f t="shared" si="136"/>
        <v>20000</v>
      </c>
      <c r="U392" s="149">
        <f aca="true" t="shared" si="137" ref="U392:W394">P392/O392*100</f>
        <v>80</v>
      </c>
      <c r="V392" s="149">
        <f t="shared" si="137"/>
        <v>125</v>
      </c>
      <c r="W392" s="149">
        <f t="shared" si="137"/>
        <v>80</v>
      </c>
    </row>
    <row r="393" spans="1:23" ht="12.75">
      <c r="A393" s="65" t="s">
        <v>457</v>
      </c>
      <c r="I393" s="1">
        <v>1040</v>
      </c>
      <c r="J393" s="25">
        <v>37</v>
      </c>
      <c r="K393" s="25" t="s">
        <v>107</v>
      </c>
      <c r="L393" s="25"/>
      <c r="M393" s="26">
        <f t="shared" si="136"/>
        <v>0</v>
      </c>
      <c r="N393" s="30">
        <f t="shared" si="136"/>
        <v>20000</v>
      </c>
      <c r="O393" s="26">
        <f t="shared" si="136"/>
        <v>25000</v>
      </c>
      <c r="P393" s="30">
        <f t="shared" si="136"/>
        <v>20000</v>
      </c>
      <c r="Q393" s="151">
        <f t="shared" si="136"/>
        <v>25000</v>
      </c>
      <c r="R393" s="110">
        <f t="shared" si="136"/>
        <v>20000</v>
      </c>
      <c r="S393" s="150">
        <f t="shared" si="136"/>
        <v>20000</v>
      </c>
      <c r="T393" s="30">
        <f t="shared" si="136"/>
        <v>20000</v>
      </c>
      <c r="U393" s="149">
        <f t="shared" si="137"/>
        <v>80</v>
      </c>
      <c r="V393" s="149">
        <f t="shared" si="137"/>
        <v>125</v>
      </c>
      <c r="W393" s="149">
        <f t="shared" si="137"/>
        <v>80</v>
      </c>
    </row>
    <row r="394" spans="1:23" ht="13.5" thickBot="1">
      <c r="A394" s="65" t="s">
        <v>457</v>
      </c>
      <c r="C394" s="1">
        <v>2</v>
      </c>
      <c r="F394" s="1">
        <v>4</v>
      </c>
      <c r="I394" s="1">
        <v>1040</v>
      </c>
      <c r="J394" s="25">
        <v>3721</v>
      </c>
      <c r="K394" s="25" t="s">
        <v>106</v>
      </c>
      <c r="L394" s="25"/>
      <c r="M394" s="26">
        <v>0</v>
      </c>
      <c r="N394" s="30">
        <v>20000</v>
      </c>
      <c r="O394" s="26">
        <v>25000</v>
      </c>
      <c r="P394" s="30">
        <v>20000</v>
      </c>
      <c r="Q394" s="151">
        <v>25000</v>
      </c>
      <c r="R394" s="110">
        <v>20000</v>
      </c>
      <c r="S394" s="150">
        <v>20000</v>
      </c>
      <c r="T394" s="30">
        <v>20000</v>
      </c>
      <c r="U394" s="149">
        <f t="shared" si="137"/>
        <v>80</v>
      </c>
      <c r="V394" s="149">
        <f t="shared" si="137"/>
        <v>125</v>
      </c>
      <c r="W394" s="149">
        <f t="shared" si="137"/>
        <v>80</v>
      </c>
    </row>
    <row r="395" spans="1:23" ht="13.5" thickBot="1">
      <c r="A395" s="16"/>
      <c r="J395" s="199"/>
      <c r="K395" s="199" t="s">
        <v>323</v>
      </c>
      <c r="L395" s="199"/>
      <c r="M395" s="200">
        <f aca="true" t="shared" si="138" ref="M395:R395">M392</f>
        <v>0</v>
      </c>
      <c r="N395" s="200">
        <f>N392</f>
        <v>20000</v>
      </c>
      <c r="O395" s="200">
        <f t="shared" si="138"/>
        <v>25000</v>
      </c>
      <c r="P395" s="200">
        <f t="shared" si="138"/>
        <v>20000</v>
      </c>
      <c r="Q395" s="201">
        <f>Q392</f>
        <v>25000</v>
      </c>
      <c r="R395" s="288">
        <f t="shared" si="138"/>
        <v>20000</v>
      </c>
      <c r="S395" s="201">
        <f>S392</f>
        <v>20000</v>
      </c>
      <c r="T395" s="200">
        <f>T392</f>
        <v>20000</v>
      </c>
      <c r="U395" s="202"/>
      <c r="V395" s="202"/>
      <c r="W395" s="202"/>
    </row>
    <row r="396" spans="10:23" ht="13.5" thickBot="1">
      <c r="J396" s="175"/>
      <c r="K396" s="175" t="s">
        <v>330</v>
      </c>
      <c r="L396" s="175"/>
      <c r="M396" s="176">
        <f aca="true" t="shared" si="139" ref="M396:T396">M381+M388+M395</f>
        <v>214402</v>
      </c>
      <c r="N396" s="176">
        <f t="shared" si="139"/>
        <v>78196</v>
      </c>
      <c r="O396" s="176">
        <f t="shared" si="139"/>
        <v>87600</v>
      </c>
      <c r="P396" s="176">
        <f t="shared" si="139"/>
        <v>71829</v>
      </c>
      <c r="Q396" s="177">
        <f t="shared" si="139"/>
        <v>112600</v>
      </c>
      <c r="R396" s="281">
        <f t="shared" si="139"/>
        <v>82000</v>
      </c>
      <c r="S396" s="177">
        <f t="shared" si="139"/>
        <v>82000</v>
      </c>
      <c r="T396" s="176">
        <f t="shared" si="139"/>
        <v>82000</v>
      </c>
      <c r="U396" s="178"/>
      <c r="V396" s="178"/>
      <c r="W396" s="178"/>
    </row>
    <row r="397" spans="10:23" ht="13.5" thickTop="1">
      <c r="J397" s="33"/>
      <c r="K397" s="33"/>
      <c r="L397" s="33"/>
      <c r="M397" s="34"/>
      <c r="N397" s="37"/>
      <c r="O397" s="34"/>
      <c r="P397" s="37"/>
      <c r="Q397" s="228"/>
      <c r="R397" s="289"/>
      <c r="S397" s="160"/>
      <c r="T397" s="37"/>
      <c r="U397" s="229"/>
      <c r="V397" s="229"/>
      <c r="W397" s="229"/>
    </row>
    <row r="398" spans="1:23" ht="12.75">
      <c r="A398" s="21"/>
      <c r="B398" s="21"/>
      <c r="C398" s="21"/>
      <c r="D398" s="21"/>
      <c r="E398" s="21"/>
      <c r="F398" s="21"/>
      <c r="G398" s="21"/>
      <c r="H398" s="21"/>
      <c r="I398" s="21"/>
      <c r="J398" s="142" t="s">
        <v>294</v>
      </c>
      <c r="K398" s="142" t="s">
        <v>185</v>
      </c>
      <c r="L398" s="142"/>
      <c r="M398" s="19"/>
      <c r="N398" s="19"/>
      <c r="O398" s="19"/>
      <c r="P398" s="19"/>
      <c r="Q398" s="188"/>
      <c r="R398" s="285"/>
      <c r="S398" s="189"/>
      <c r="T398" s="189"/>
      <c r="U398" s="190"/>
      <c r="V398" s="190"/>
      <c r="W398" s="190"/>
    </row>
    <row r="399" spans="1:23" ht="12.75">
      <c r="A399" s="21"/>
      <c r="B399" s="21"/>
      <c r="C399" s="21"/>
      <c r="D399" s="21"/>
      <c r="E399" s="21"/>
      <c r="F399" s="21"/>
      <c r="G399" s="21"/>
      <c r="H399" s="21"/>
      <c r="I399" s="21">
        <v>800</v>
      </c>
      <c r="J399" s="21" t="s">
        <v>257</v>
      </c>
      <c r="K399" s="21" t="s">
        <v>380</v>
      </c>
      <c r="L399" s="21"/>
      <c r="M399" s="22"/>
      <c r="N399" s="22"/>
      <c r="O399" s="22"/>
      <c r="P399" s="22"/>
      <c r="Q399" s="183"/>
      <c r="R399" s="286"/>
      <c r="S399" s="191"/>
      <c r="T399" s="191"/>
      <c r="U399" s="192"/>
      <c r="V399" s="192"/>
      <c r="W399" s="192"/>
    </row>
    <row r="400" spans="1:23" ht="12.75">
      <c r="A400" s="7" t="s">
        <v>418</v>
      </c>
      <c r="B400" s="7"/>
      <c r="C400" s="7"/>
      <c r="D400" s="7"/>
      <c r="E400" s="7"/>
      <c r="F400" s="7"/>
      <c r="G400" s="7"/>
      <c r="H400" s="7"/>
      <c r="I400" s="7"/>
      <c r="J400" s="144" t="s">
        <v>187</v>
      </c>
      <c r="K400" s="144" t="s">
        <v>186</v>
      </c>
      <c r="L400" s="144"/>
      <c r="M400" s="17"/>
      <c r="N400" s="17"/>
      <c r="O400" s="17"/>
      <c r="P400" s="17"/>
      <c r="Q400" s="169"/>
      <c r="R400" s="279"/>
      <c r="S400" s="168"/>
      <c r="T400" s="168"/>
      <c r="U400" s="170"/>
      <c r="V400" s="170"/>
      <c r="W400" s="170"/>
    </row>
    <row r="401" spans="1:23" ht="12.75">
      <c r="A401" s="8" t="s">
        <v>458</v>
      </c>
      <c r="B401" s="8"/>
      <c r="C401" s="8"/>
      <c r="D401" s="8"/>
      <c r="E401" s="8"/>
      <c r="F401" s="8"/>
      <c r="G401" s="8"/>
      <c r="H401" s="8"/>
      <c r="I401" s="8">
        <v>820</v>
      </c>
      <c r="J401" s="8" t="s">
        <v>141</v>
      </c>
      <c r="K401" s="8" t="s">
        <v>188</v>
      </c>
      <c r="L401" s="8"/>
      <c r="M401" s="18"/>
      <c r="N401" s="18"/>
      <c r="O401" s="18"/>
      <c r="P401" s="18"/>
      <c r="Q401" s="163"/>
      <c r="R401" s="277"/>
      <c r="S401" s="162"/>
      <c r="T401" s="162"/>
      <c r="U401" s="164"/>
      <c r="V401" s="164"/>
      <c r="W401" s="164"/>
    </row>
    <row r="402" spans="1:23" ht="12.75">
      <c r="A402" s="21" t="s">
        <v>458</v>
      </c>
      <c r="I402" s="1">
        <v>820</v>
      </c>
      <c r="J402" s="115">
        <v>3</v>
      </c>
      <c r="K402" s="115" t="s">
        <v>9</v>
      </c>
      <c r="L402" s="115"/>
      <c r="M402" s="86">
        <f aca="true" t="shared" si="140" ref="M402:R402">M403+M407</f>
        <v>40250</v>
      </c>
      <c r="N402" s="85">
        <f>N403+N407</f>
        <v>34000</v>
      </c>
      <c r="O402" s="85">
        <f t="shared" si="140"/>
        <v>35000</v>
      </c>
      <c r="P402" s="85">
        <f t="shared" si="140"/>
        <v>35000</v>
      </c>
      <c r="Q402" s="147">
        <f>Q403+Q407</f>
        <v>45000</v>
      </c>
      <c r="R402" s="110">
        <f t="shared" si="140"/>
        <v>35000</v>
      </c>
      <c r="S402" s="148">
        <f>S403+S407</f>
        <v>35000</v>
      </c>
      <c r="T402" s="85">
        <f>T403+T407</f>
        <v>35000</v>
      </c>
      <c r="U402" s="149">
        <f aca="true" t="shared" si="141" ref="U402:U408">P402/O402*100</f>
        <v>100</v>
      </c>
      <c r="V402" s="149">
        <f aca="true" t="shared" si="142" ref="V402:V408">Q402/P402*100</f>
        <v>128.57142857142858</v>
      </c>
      <c r="W402" s="149">
        <f aca="true" t="shared" si="143" ref="W402:W408">R402/Q402*100</f>
        <v>77.77777777777779</v>
      </c>
    </row>
    <row r="403" spans="1:23" ht="12.75">
      <c r="A403" s="21" t="s">
        <v>458</v>
      </c>
      <c r="I403" s="1">
        <v>820</v>
      </c>
      <c r="J403" s="29">
        <v>32</v>
      </c>
      <c r="K403" s="77" t="s">
        <v>41</v>
      </c>
      <c r="L403" s="78"/>
      <c r="M403" s="26">
        <f aca="true" t="shared" si="144" ref="M403:R403">M404+M405</f>
        <v>0</v>
      </c>
      <c r="N403" s="30">
        <f>N404+N405</f>
        <v>0</v>
      </c>
      <c r="O403" s="30">
        <f t="shared" si="144"/>
        <v>0</v>
      </c>
      <c r="P403" s="30">
        <f t="shared" si="144"/>
        <v>0</v>
      </c>
      <c r="Q403" s="151">
        <f>Q404+Q405</f>
        <v>0</v>
      </c>
      <c r="R403" s="110">
        <f t="shared" si="144"/>
        <v>0</v>
      </c>
      <c r="S403" s="150">
        <f>S404+S405</f>
        <v>0</v>
      </c>
      <c r="T403" s="30">
        <f>T404+T405</f>
        <v>0</v>
      </c>
      <c r="U403" s="149" t="e">
        <f t="shared" si="141"/>
        <v>#DIV/0!</v>
      </c>
      <c r="V403" s="149" t="e">
        <f t="shared" si="142"/>
        <v>#DIV/0!</v>
      </c>
      <c r="W403" s="149" t="e">
        <f t="shared" si="143"/>
        <v>#DIV/0!</v>
      </c>
    </row>
    <row r="404" spans="1:23" ht="12.75">
      <c r="A404" s="21" t="s">
        <v>458</v>
      </c>
      <c r="I404" s="1">
        <v>820</v>
      </c>
      <c r="J404" s="79">
        <v>322</v>
      </c>
      <c r="K404" s="79" t="s">
        <v>98</v>
      </c>
      <c r="L404" s="79"/>
      <c r="M404" s="26">
        <v>0</v>
      </c>
      <c r="N404" s="30">
        <v>0</v>
      </c>
      <c r="O404" s="30">
        <v>0</v>
      </c>
      <c r="P404" s="30">
        <v>0</v>
      </c>
      <c r="Q404" s="151">
        <v>0</v>
      </c>
      <c r="R404" s="110">
        <v>0</v>
      </c>
      <c r="S404" s="150">
        <v>0</v>
      </c>
      <c r="T404" s="30">
        <v>0</v>
      </c>
      <c r="U404" s="149" t="e">
        <f t="shared" si="141"/>
        <v>#DIV/0!</v>
      </c>
      <c r="V404" s="149" t="e">
        <f t="shared" si="142"/>
        <v>#DIV/0!</v>
      </c>
      <c r="W404" s="149" t="e">
        <f t="shared" si="143"/>
        <v>#DIV/0!</v>
      </c>
    </row>
    <row r="405" spans="1:23" ht="12.75">
      <c r="A405" s="21" t="s">
        <v>458</v>
      </c>
      <c r="I405" s="1">
        <v>820</v>
      </c>
      <c r="J405" s="79">
        <v>323</v>
      </c>
      <c r="K405" s="79" t="s">
        <v>44</v>
      </c>
      <c r="L405" s="79"/>
      <c r="M405" s="26">
        <v>0</v>
      </c>
      <c r="N405" s="30">
        <v>0</v>
      </c>
      <c r="O405" s="30">
        <v>0</v>
      </c>
      <c r="P405" s="30">
        <v>0</v>
      </c>
      <c r="Q405" s="151">
        <v>0</v>
      </c>
      <c r="R405" s="110">
        <v>0</v>
      </c>
      <c r="S405" s="150">
        <v>0</v>
      </c>
      <c r="T405" s="30">
        <v>0</v>
      </c>
      <c r="U405" s="149" t="e">
        <f t="shared" si="141"/>
        <v>#DIV/0!</v>
      </c>
      <c r="V405" s="149" t="e">
        <f t="shared" si="142"/>
        <v>#DIV/0!</v>
      </c>
      <c r="W405" s="149" t="e">
        <f t="shared" si="143"/>
        <v>#DIV/0!</v>
      </c>
    </row>
    <row r="406" spans="1:23" ht="12.75">
      <c r="A406" s="21" t="s">
        <v>458</v>
      </c>
      <c r="I406" s="1">
        <v>820</v>
      </c>
      <c r="J406" s="79">
        <v>329</v>
      </c>
      <c r="K406" s="79" t="s">
        <v>108</v>
      </c>
      <c r="L406" s="79"/>
      <c r="M406" s="26">
        <v>0</v>
      </c>
      <c r="N406" s="30">
        <v>0</v>
      </c>
      <c r="O406" s="30">
        <v>0</v>
      </c>
      <c r="P406" s="30">
        <v>0</v>
      </c>
      <c r="Q406" s="151">
        <v>0</v>
      </c>
      <c r="R406" s="110">
        <v>0</v>
      </c>
      <c r="S406" s="150">
        <v>0</v>
      </c>
      <c r="T406" s="30">
        <v>0</v>
      </c>
      <c r="U406" s="149" t="e">
        <f t="shared" si="141"/>
        <v>#DIV/0!</v>
      </c>
      <c r="V406" s="149" t="e">
        <f t="shared" si="142"/>
        <v>#DIV/0!</v>
      </c>
      <c r="W406" s="149" t="e">
        <f t="shared" si="143"/>
        <v>#DIV/0!</v>
      </c>
    </row>
    <row r="407" spans="1:23" ht="12.75">
      <c r="A407" s="21" t="s">
        <v>458</v>
      </c>
      <c r="I407" s="1">
        <v>820</v>
      </c>
      <c r="J407" s="29">
        <v>38</v>
      </c>
      <c r="K407" s="77" t="s">
        <v>266</v>
      </c>
      <c r="L407" s="78"/>
      <c r="M407" s="26">
        <f aca="true" t="shared" si="145" ref="M407:T407">M408</f>
        <v>40250</v>
      </c>
      <c r="N407" s="30">
        <f t="shared" si="145"/>
        <v>34000</v>
      </c>
      <c r="O407" s="30">
        <f t="shared" si="145"/>
        <v>35000</v>
      </c>
      <c r="P407" s="30">
        <f t="shared" si="145"/>
        <v>35000</v>
      </c>
      <c r="Q407" s="151">
        <f t="shared" si="145"/>
        <v>45000</v>
      </c>
      <c r="R407" s="110">
        <f t="shared" si="145"/>
        <v>35000</v>
      </c>
      <c r="S407" s="150">
        <f t="shared" si="145"/>
        <v>35000</v>
      </c>
      <c r="T407" s="30">
        <f t="shared" si="145"/>
        <v>35000</v>
      </c>
      <c r="U407" s="149">
        <f t="shared" si="141"/>
        <v>100</v>
      </c>
      <c r="V407" s="149">
        <f t="shared" si="142"/>
        <v>128.57142857142858</v>
      </c>
      <c r="W407" s="149">
        <f t="shared" si="143"/>
        <v>77.77777777777779</v>
      </c>
    </row>
    <row r="408" spans="1:23" ht="13.5" thickBot="1">
      <c r="A408" s="21" t="s">
        <v>458</v>
      </c>
      <c r="B408" s="1">
        <v>1</v>
      </c>
      <c r="C408" s="1">
        <v>2</v>
      </c>
      <c r="E408" s="1">
        <v>4</v>
      </c>
      <c r="I408" s="1">
        <v>820</v>
      </c>
      <c r="J408" s="29">
        <v>3811</v>
      </c>
      <c r="K408" s="29" t="s">
        <v>242</v>
      </c>
      <c r="L408" s="29"/>
      <c r="M408" s="26">
        <v>40250</v>
      </c>
      <c r="N408" s="30">
        <v>34000</v>
      </c>
      <c r="O408" s="30">
        <v>35000</v>
      </c>
      <c r="P408" s="30">
        <v>35000</v>
      </c>
      <c r="Q408" s="151">
        <v>45000</v>
      </c>
      <c r="R408" s="110">
        <v>35000</v>
      </c>
      <c r="S408" s="150">
        <v>35000</v>
      </c>
      <c r="T408" s="30">
        <v>35000</v>
      </c>
      <c r="U408" s="149">
        <f t="shared" si="141"/>
        <v>100</v>
      </c>
      <c r="V408" s="149">
        <f t="shared" si="142"/>
        <v>128.57142857142858</v>
      </c>
      <c r="W408" s="149">
        <f t="shared" si="143"/>
        <v>77.77777777777779</v>
      </c>
    </row>
    <row r="409" spans="1:23" ht="12.75">
      <c r="A409" s="16"/>
      <c r="J409" s="199"/>
      <c r="K409" s="199" t="s">
        <v>323</v>
      </c>
      <c r="L409" s="199"/>
      <c r="M409" s="200">
        <f aca="true" t="shared" si="146" ref="M409:R409">M402</f>
        <v>40250</v>
      </c>
      <c r="N409" s="200">
        <f>N402</f>
        <v>34000</v>
      </c>
      <c r="O409" s="200">
        <f t="shared" si="146"/>
        <v>35000</v>
      </c>
      <c r="P409" s="200">
        <f t="shared" si="146"/>
        <v>35000</v>
      </c>
      <c r="Q409" s="201">
        <f>Q402</f>
        <v>45000</v>
      </c>
      <c r="R409" s="288">
        <f t="shared" si="146"/>
        <v>35000</v>
      </c>
      <c r="S409" s="201">
        <f>S402</f>
        <v>35000</v>
      </c>
      <c r="T409" s="200">
        <f>T402</f>
        <v>35000</v>
      </c>
      <c r="U409" s="202"/>
      <c r="V409" s="202"/>
      <c r="W409" s="202"/>
    </row>
    <row r="410" spans="10:23" ht="12.75">
      <c r="J410" s="33"/>
      <c r="K410" s="33"/>
      <c r="L410" s="33"/>
      <c r="M410" s="34"/>
      <c r="N410" s="37"/>
      <c r="O410" s="34"/>
      <c r="P410" s="37"/>
      <c r="Q410" s="228"/>
      <c r="R410" s="289"/>
      <c r="S410" s="160"/>
      <c r="T410" s="37"/>
      <c r="U410" s="229"/>
      <c r="V410" s="229"/>
      <c r="W410" s="229"/>
    </row>
    <row r="411" spans="1:23" ht="12.75">
      <c r="A411" s="8" t="s">
        <v>459</v>
      </c>
      <c r="B411" s="8"/>
      <c r="C411" s="8"/>
      <c r="D411" s="8"/>
      <c r="E411" s="8"/>
      <c r="F411" s="8"/>
      <c r="G411" s="8"/>
      <c r="H411" s="8"/>
      <c r="I411" s="8">
        <v>820</v>
      </c>
      <c r="J411" s="8" t="s">
        <v>141</v>
      </c>
      <c r="K411" s="8" t="s">
        <v>189</v>
      </c>
      <c r="L411" s="8"/>
      <c r="M411" s="18"/>
      <c r="N411" s="18"/>
      <c r="O411" s="18"/>
      <c r="P411" s="18"/>
      <c r="Q411" s="163"/>
      <c r="R411" s="277"/>
      <c r="S411" s="162"/>
      <c r="T411" s="162"/>
      <c r="U411" s="164"/>
      <c r="V411" s="164"/>
      <c r="W411" s="164"/>
    </row>
    <row r="412" spans="1:23" ht="12.75">
      <c r="A412" s="65" t="s">
        <v>459</v>
      </c>
      <c r="I412" s="1">
        <v>820</v>
      </c>
      <c r="J412" s="72">
        <v>3</v>
      </c>
      <c r="K412" s="72" t="s">
        <v>9</v>
      </c>
      <c r="L412" s="72"/>
      <c r="M412" s="86">
        <f aca="true" t="shared" si="147" ref="M412:T413">M413</f>
        <v>0</v>
      </c>
      <c r="N412" s="85">
        <f t="shared" si="147"/>
        <v>5000</v>
      </c>
      <c r="O412" s="86">
        <f t="shared" si="147"/>
        <v>5000</v>
      </c>
      <c r="P412" s="85">
        <f t="shared" si="147"/>
        <v>5000</v>
      </c>
      <c r="Q412" s="147">
        <f t="shared" si="147"/>
        <v>10000</v>
      </c>
      <c r="R412" s="110">
        <f t="shared" si="147"/>
        <v>5000</v>
      </c>
      <c r="S412" s="148">
        <f t="shared" si="147"/>
        <v>5000</v>
      </c>
      <c r="T412" s="85">
        <f t="shared" si="147"/>
        <v>5000</v>
      </c>
      <c r="U412" s="149">
        <f aca="true" t="shared" si="148" ref="U412:W414">P412/O412*100</f>
        <v>100</v>
      </c>
      <c r="V412" s="149">
        <f t="shared" si="148"/>
        <v>200</v>
      </c>
      <c r="W412" s="149">
        <f t="shared" si="148"/>
        <v>50</v>
      </c>
    </row>
    <row r="413" spans="1:23" ht="12.75">
      <c r="A413" s="65" t="s">
        <v>459</v>
      </c>
      <c r="I413" s="1">
        <v>820</v>
      </c>
      <c r="J413" s="25">
        <v>38</v>
      </c>
      <c r="K413" s="25" t="s">
        <v>52</v>
      </c>
      <c r="L413" s="25"/>
      <c r="M413" s="26">
        <f t="shared" si="147"/>
        <v>0</v>
      </c>
      <c r="N413" s="30">
        <f t="shared" si="147"/>
        <v>5000</v>
      </c>
      <c r="O413" s="26">
        <f t="shared" si="147"/>
        <v>5000</v>
      </c>
      <c r="P413" s="30">
        <f t="shared" si="147"/>
        <v>5000</v>
      </c>
      <c r="Q413" s="151">
        <f t="shared" si="147"/>
        <v>10000</v>
      </c>
      <c r="R413" s="110">
        <f t="shared" si="147"/>
        <v>5000</v>
      </c>
      <c r="S413" s="150">
        <f t="shared" si="147"/>
        <v>5000</v>
      </c>
      <c r="T413" s="30">
        <f t="shared" si="147"/>
        <v>5000</v>
      </c>
      <c r="U413" s="149">
        <f t="shared" si="148"/>
        <v>100</v>
      </c>
      <c r="V413" s="149">
        <f t="shared" si="148"/>
        <v>200</v>
      </c>
      <c r="W413" s="149">
        <f t="shared" si="148"/>
        <v>50</v>
      </c>
    </row>
    <row r="414" spans="1:23" ht="13.5" thickBot="1">
      <c r="A414" s="65" t="s">
        <v>459</v>
      </c>
      <c r="B414" s="1">
        <v>1</v>
      </c>
      <c r="C414" s="1">
        <v>2</v>
      </c>
      <c r="E414" s="1">
        <v>4</v>
      </c>
      <c r="I414" s="1">
        <v>820</v>
      </c>
      <c r="J414" s="71">
        <v>381</v>
      </c>
      <c r="K414" s="249" t="s">
        <v>53</v>
      </c>
      <c r="L414" s="250"/>
      <c r="M414" s="26">
        <v>0</v>
      </c>
      <c r="N414" s="30">
        <v>5000</v>
      </c>
      <c r="O414" s="26">
        <v>5000</v>
      </c>
      <c r="P414" s="30">
        <v>5000</v>
      </c>
      <c r="Q414" s="151">
        <v>10000</v>
      </c>
      <c r="R414" s="110">
        <v>5000</v>
      </c>
      <c r="S414" s="150">
        <v>5000</v>
      </c>
      <c r="T414" s="30">
        <v>5000</v>
      </c>
      <c r="U414" s="149">
        <f t="shared" si="148"/>
        <v>100</v>
      </c>
      <c r="V414" s="149">
        <f t="shared" si="148"/>
        <v>200</v>
      </c>
      <c r="W414" s="149">
        <f t="shared" si="148"/>
        <v>50</v>
      </c>
    </row>
    <row r="415" spans="1:23" ht="12.75">
      <c r="A415" s="16"/>
      <c r="J415" s="199"/>
      <c r="K415" s="199" t="s">
        <v>323</v>
      </c>
      <c r="L415" s="199"/>
      <c r="M415" s="200">
        <f aca="true" t="shared" si="149" ref="M415:R415">M412</f>
        <v>0</v>
      </c>
      <c r="N415" s="200">
        <f>N412</f>
        <v>5000</v>
      </c>
      <c r="O415" s="200">
        <f t="shared" si="149"/>
        <v>5000</v>
      </c>
      <c r="P415" s="200">
        <f t="shared" si="149"/>
        <v>5000</v>
      </c>
      <c r="Q415" s="201">
        <f>Q412</f>
        <v>10000</v>
      </c>
      <c r="R415" s="288">
        <f t="shared" si="149"/>
        <v>5000</v>
      </c>
      <c r="S415" s="201">
        <f>S412</f>
        <v>5000</v>
      </c>
      <c r="T415" s="200">
        <f>T412</f>
        <v>5000</v>
      </c>
      <c r="U415" s="202"/>
      <c r="V415" s="202"/>
      <c r="W415" s="202"/>
    </row>
    <row r="416" spans="10:23" ht="12.75">
      <c r="J416" s="248"/>
      <c r="K416" s="248"/>
      <c r="L416" s="248"/>
      <c r="M416" s="34"/>
      <c r="N416" s="37"/>
      <c r="O416" s="34"/>
      <c r="P416" s="37"/>
      <c r="Q416" s="228"/>
      <c r="R416" s="289"/>
      <c r="S416" s="160"/>
      <c r="T416" s="37"/>
      <c r="U416" s="229"/>
      <c r="V416" s="229"/>
      <c r="W416" s="229"/>
    </row>
    <row r="417" spans="1:23" ht="12.75">
      <c r="A417" s="8" t="s">
        <v>460</v>
      </c>
      <c r="B417" s="8"/>
      <c r="C417" s="8"/>
      <c r="D417" s="8"/>
      <c r="E417" s="8"/>
      <c r="F417" s="8"/>
      <c r="G417" s="8"/>
      <c r="H417" s="8"/>
      <c r="I417" s="8">
        <v>840</v>
      </c>
      <c r="J417" s="8" t="s">
        <v>141</v>
      </c>
      <c r="K417" s="8" t="s">
        <v>190</v>
      </c>
      <c r="L417" s="8"/>
      <c r="M417" s="18"/>
      <c r="N417" s="18"/>
      <c r="O417" s="18"/>
      <c r="P417" s="18"/>
      <c r="Q417" s="163"/>
      <c r="R417" s="277"/>
      <c r="S417" s="277"/>
      <c r="T417" s="277"/>
      <c r="U417" s="164"/>
      <c r="V417" s="164"/>
      <c r="W417" s="164"/>
    </row>
    <row r="418" spans="1:23" ht="12.75">
      <c r="A418" s="21" t="s">
        <v>460</v>
      </c>
      <c r="I418" s="1">
        <v>840</v>
      </c>
      <c r="J418" s="72">
        <v>3</v>
      </c>
      <c r="K418" s="72" t="s">
        <v>9</v>
      </c>
      <c r="L418" s="72"/>
      <c r="M418" s="86">
        <f aca="true" t="shared" si="150" ref="M418:T419">M419</f>
        <v>21004</v>
      </c>
      <c r="N418" s="85">
        <f t="shared" si="150"/>
        <v>10000</v>
      </c>
      <c r="O418" s="85">
        <f t="shared" si="150"/>
        <v>10000</v>
      </c>
      <c r="P418" s="85">
        <f t="shared" si="150"/>
        <v>10000</v>
      </c>
      <c r="Q418" s="147">
        <f t="shared" si="150"/>
        <v>20000</v>
      </c>
      <c r="R418" s="110">
        <f t="shared" si="150"/>
        <v>10000</v>
      </c>
      <c r="S418" s="148">
        <f t="shared" si="150"/>
        <v>10000</v>
      </c>
      <c r="T418" s="85">
        <f t="shared" si="150"/>
        <v>10000</v>
      </c>
      <c r="U418" s="149">
        <f aca="true" t="shared" si="151" ref="U418:W420">P418/O418*100</f>
        <v>100</v>
      </c>
      <c r="V418" s="149">
        <f t="shared" si="151"/>
        <v>200</v>
      </c>
      <c r="W418" s="149">
        <f t="shared" si="151"/>
        <v>50</v>
      </c>
    </row>
    <row r="419" spans="1:23" ht="12.75">
      <c r="A419" s="21" t="s">
        <v>460</v>
      </c>
      <c r="I419" s="1">
        <v>840</v>
      </c>
      <c r="J419" s="25">
        <v>38</v>
      </c>
      <c r="K419" s="25" t="s">
        <v>52</v>
      </c>
      <c r="L419" s="25"/>
      <c r="M419" s="26">
        <f t="shared" si="150"/>
        <v>21004</v>
      </c>
      <c r="N419" s="30">
        <f t="shared" si="150"/>
        <v>10000</v>
      </c>
      <c r="O419" s="30">
        <f t="shared" si="150"/>
        <v>10000</v>
      </c>
      <c r="P419" s="30">
        <f t="shared" si="150"/>
        <v>10000</v>
      </c>
      <c r="Q419" s="151">
        <f t="shared" si="150"/>
        <v>20000</v>
      </c>
      <c r="R419" s="110">
        <f t="shared" si="150"/>
        <v>10000</v>
      </c>
      <c r="S419" s="150">
        <f t="shared" si="150"/>
        <v>10000</v>
      </c>
      <c r="T419" s="30">
        <f t="shared" si="150"/>
        <v>10000</v>
      </c>
      <c r="U419" s="149">
        <f t="shared" si="151"/>
        <v>100</v>
      </c>
      <c r="V419" s="149">
        <f t="shared" si="151"/>
        <v>200</v>
      </c>
      <c r="W419" s="149">
        <f t="shared" si="151"/>
        <v>50</v>
      </c>
    </row>
    <row r="420" spans="1:23" ht="13.5" thickBot="1">
      <c r="A420" s="21" t="s">
        <v>460</v>
      </c>
      <c r="B420" s="1">
        <v>1</v>
      </c>
      <c r="C420" s="1">
        <v>2</v>
      </c>
      <c r="E420" s="1">
        <v>4</v>
      </c>
      <c r="I420" s="1">
        <v>840</v>
      </c>
      <c r="J420" s="25">
        <v>3811</v>
      </c>
      <c r="K420" s="25" t="s">
        <v>242</v>
      </c>
      <c r="L420" s="25"/>
      <c r="M420" s="26">
        <v>21004</v>
      </c>
      <c r="N420" s="30">
        <v>10000</v>
      </c>
      <c r="O420" s="30">
        <v>10000</v>
      </c>
      <c r="P420" s="30">
        <v>10000</v>
      </c>
      <c r="Q420" s="151">
        <v>20000</v>
      </c>
      <c r="R420" s="110">
        <v>10000</v>
      </c>
      <c r="S420" s="150">
        <v>10000</v>
      </c>
      <c r="T420" s="30">
        <v>10000</v>
      </c>
      <c r="U420" s="149">
        <f t="shared" si="151"/>
        <v>100</v>
      </c>
      <c r="V420" s="149">
        <f t="shared" si="151"/>
        <v>200</v>
      </c>
      <c r="W420" s="149">
        <f t="shared" si="151"/>
        <v>50</v>
      </c>
    </row>
    <row r="421" spans="1:23" ht="12.75">
      <c r="A421" s="16"/>
      <c r="J421" s="199"/>
      <c r="K421" s="199" t="s">
        <v>323</v>
      </c>
      <c r="L421" s="199"/>
      <c r="M421" s="200">
        <f aca="true" t="shared" si="152" ref="M421:R421">M418</f>
        <v>21004</v>
      </c>
      <c r="N421" s="200">
        <f>N418</f>
        <v>10000</v>
      </c>
      <c r="O421" s="200">
        <f t="shared" si="152"/>
        <v>10000</v>
      </c>
      <c r="P421" s="200">
        <f t="shared" si="152"/>
        <v>10000</v>
      </c>
      <c r="Q421" s="201">
        <f>Q418</f>
        <v>20000</v>
      </c>
      <c r="R421" s="288">
        <f t="shared" si="152"/>
        <v>10000</v>
      </c>
      <c r="S421" s="201">
        <f>S418</f>
        <v>10000</v>
      </c>
      <c r="T421" s="200">
        <f>T418</f>
        <v>10000</v>
      </c>
      <c r="U421" s="202"/>
      <c r="V421" s="202"/>
      <c r="W421" s="202"/>
    </row>
    <row r="422" spans="10:23" ht="12.75">
      <c r="J422" s="33"/>
      <c r="K422" s="33"/>
      <c r="L422" s="33"/>
      <c r="M422" s="34"/>
      <c r="N422" s="37"/>
      <c r="O422" s="34"/>
      <c r="P422" s="37"/>
      <c r="Q422" s="228"/>
      <c r="R422" s="289"/>
      <c r="S422" s="160"/>
      <c r="T422" s="37"/>
      <c r="U422" s="229"/>
      <c r="V422" s="229"/>
      <c r="W422" s="229"/>
    </row>
    <row r="423" spans="1:23" ht="12.75">
      <c r="A423" s="7" t="s">
        <v>419</v>
      </c>
      <c r="B423" s="7"/>
      <c r="C423" s="7"/>
      <c r="D423" s="7"/>
      <c r="E423" s="7"/>
      <c r="F423" s="7"/>
      <c r="G423" s="7"/>
      <c r="H423" s="7"/>
      <c r="I423" s="7"/>
      <c r="J423" s="144" t="s">
        <v>194</v>
      </c>
      <c r="K423" s="144" t="s">
        <v>372</v>
      </c>
      <c r="L423" s="144"/>
      <c r="M423" s="17"/>
      <c r="N423" s="17"/>
      <c r="O423" s="17"/>
      <c r="P423" s="17"/>
      <c r="Q423" s="169"/>
      <c r="R423" s="279"/>
      <c r="S423" s="168"/>
      <c r="T423" s="168"/>
      <c r="U423" s="170"/>
      <c r="V423" s="170"/>
      <c r="W423" s="170"/>
    </row>
    <row r="424" spans="1:23" s="21" customFormat="1" ht="12.75">
      <c r="A424" s="8" t="s">
        <v>461</v>
      </c>
      <c r="B424" s="8"/>
      <c r="C424" s="8"/>
      <c r="D424" s="8"/>
      <c r="E424" s="8"/>
      <c r="F424" s="8"/>
      <c r="G424" s="8"/>
      <c r="H424" s="8"/>
      <c r="I424" s="8">
        <v>1080</v>
      </c>
      <c r="J424" s="8" t="s">
        <v>94</v>
      </c>
      <c r="K424" s="8" t="s">
        <v>255</v>
      </c>
      <c r="L424" s="8"/>
      <c r="M424" s="18"/>
      <c r="N424" s="18"/>
      <c r="O424" s="18"/>
      <c r="P424" s="18"/>
      <c r="Q424" s="163"/>
      <c r="R424" s="277"/>
      <c r="S424" s="162"/>
      <c r="T424" s="162"/>
      <c r="U424" s="164"/>
      <c r="V424" s="164"/>
      <c r="W424" s="164"/>
    </row>
    <row r="425" spans="1:23" s="21" customFormat="1" ht="12.75">
      <c r="A425" s="21" t="s">
        <v>461</v>
      </c>
      <c r="I425" s="21">
        <v>1080</v>
      </c>
      <c r="J425" s="115">
        <v>3</v>
      </c>
      <c r="K425" s="115" t="s">
        <v>9</v>
      </c>
      <c r="L425" s="29"/>
      <c r="M425" s="85">
        <f aca="true" t="shared" si="153" ref="M425:T426">M426</f>
        <v>0</v>
      </c>
      <c r="N425" s="85">
        <f t="shared" si="153"/>
        <v>1500</v>
      </c>
      <c r="O425" s="85">
        <f t="shared" si="153"/>
        <v>1500</v>
      </c>
      <c r="P425" s="85">
        <f t="shared" si="153"/>
        <v>1500</v>
      </c>
      <c r="Q425" s="147">
        <f t="shared" si="153"/>
        <v>4000</v>
      </c>
      <c r="R425" s="110">
        <f t="shared" si="153"/>
        <v>1500</v>
      </c>
      <c r="S425" s="148">
        <f t="shared" si="153"/>
        <v>1500</v>
      </c>
      <c r="T425" s="85">
        <f t="shared" si="153"/>
        <v>1500</v>
      </c>
      <c r="U425" s="149">
        <f aca="true" t="shared" si="154" ref="U425:W427">P425/O425*100</f>
        <v>100</v>
      </c>
      <c r="V425" s="149">
        <f t="shared" si="154"/>
        <v>266.66666666666663</v>
      </c>
      <c r="W425" s="149">
        <f t="shared" si="154"/>
        <v>37.5</v>
      </c>
    </row>
    <row r="426" spans="1:23" s="21" customFormat="1" ht="12.75">
      <c r="A426" s="21" t="s">
        <v>461</v>
      </c>
      <c r="I426" s="21">
        <v>1080</v>
      </c>
      <c r="J426" s="29">
        <v>38</v>
      </c>
      <c r="K426" s="29" t="s">
        <v>52</v>
      </c>
      <c r="L426" s="29"/>
      <c r="M426" s="30">
        <v>0</v>
      </c>
      <c r="N426" s="30">
        <f>N427</f>
        <v>1500</v>
      </c>
      <c r="O426" s="30">
        <f>O427</f>
        <v>1500</v>
      </c>
      <c r="P426" s="30">
        <f>P427</f>
        <v>1500</v>
      </c>
      <c r="Q426" s="151">
        <f t="shared" si="153"/>
        <v>4000</v>
      </c>
      <c r="R426" s="110">
        <f t="shared" si="153"/>
        <v>1500</v>
      </c>
      <c r="S426" s="150">
        <f t="shared" si="153"/>
        <v>1500</v>
      </c>
      <c r="T426" s="30">
        <f t="shared" si="153"/>
        <v>1500</v>
      </c>
      <c r="U426" s="149">
        <f t="shared" si="154"/>
        <v>100</v>
      </c>
      <c r="V426" s="149">
        <f t="shared" si="154"/>
        <v>266.66666666666663</v>
      </c>
      <c r="W426" s="149">
        <f t="shared" si="154"/>
        <v>37.5</v>
      </c>
    </row>
    <row r="427" spans="1:23" s="21" customFormat="1" ht="13.5" thickBot="1">
      <c r="A427" s="21" t="s">
        <v>461</v>
      </c>
      <c r="B427" s="21">
        <v>1</v>
      </c>
      <c r="C427" s="21">
        <v>2</v>
      </c>
      <c r="E427" s="21">
        <v>4</v>
      </c>
      <c r="I427" s="21">
        <v>1080</v>
      </c>
      <c r="J427" s="62">
        <v>3811</v>
      </c>
      <c r="K427" s="62" t="s">
        <v>242</v>
      </c>
      <c r="L427" s="62"/>
      <c r="M427" s="63">
        <v>0</v>
      </c>
      <c r="N427" s="63">
        <v>1500</v>
      </c>
      <c r="O427" s="63">
        <v>1500</v>
      </c>
      <c r="P427" s="63">
        <v>1500</v>
      </c>
      <c r="Q427" s="151">
        <v>4000</v>
      </c>
      <c r="R427" s="290">
        <v>1500</v>
      </c>
      <c r="S427" s="150">
        <v>1500</v>
      </c>
      <c r="T427" s="30">
        <v>1500</v>
      </c>
      <c r="U427" s="149">
        <f t="shared" si="154"/>
        <v>100</v>
      </c>
      <c r="V427" s="149">
        <f t="shared" si="154"/>
        <v>266.66666666666663</v>
      </c>
      <c r="W427" s="149">
        <f t="shared" si="154"/>
        <v>37.5</v>
      </c>
    </row>
    <row r="428" spans="1:23" ht="13.5" thickBot="1">
      <c r="A428" s="16"/>
      <c r="J428" s="199"/>
      <c r="K428" s="199" t="s">
        <v>323</v>
      </c>
      <c r="L428" s="199"/>
      <c r="M428" s="200">
        <f aca="true" t="shared" si="155" ref="M428:R428">M425</f>
        <v>0</v>
      </c>
      <c r="N428" s="200">
        <f>N425</f>
        <v>1500</v>
      </c>
      <c r="O428" s="200">
        <f t="shared" si="155"/>
        <v>1500</v>
      </c>
      <c r="P428" s="200">
        <f t="shared" si="155"/>
        <v>1500</v>
      </c>
      <c r="Q428" s="201">
        <f>Q425</f>
        <v>4000</v>
      </c>
      <c r="R428" s="288">
        <f t="shared" si="155"/>
        <v>1500</v>
      </c>
      <c r="S428" s="201">
        <f>S425</f>
        <v>1500</v>
      </c>
      <c r="T428" s="200">
        <f>T425</f>
        <v>1500</v>
      </c>
      <c r="U428" s="202"/>
      <c r="V428" s="202"/>
      <c r="W428" s="202"/>
    </row>
    <row r="429" spans="10:23" ht="13.5" thickBot="1">
      <c r="J429" s="175"/>
      <c r="K429" s="175" t="s">
        <v>331</v>
      </c>
      <c r="L429" s="175"/>
      <c r="M429" s="176">
        <f aca="true" t="shared" si="156" ref="M429:T429">M409+M415+M421+M428</f>
        <v>61254</v>
      </c>
      <c r="N429" s="176">
        <f t="shared" si="156"/>
        <v>50500</v>
      </c>
      <c r="O429" s="176">
        <f t="shared" si="156"/>
        <v>51500</v>
      </c>
      <c r="P429" s="176">
        <f t="shared" si="156"/>
        <v>51500</v>
      </c>
      <c r="Q429" s="177">
        <f t="shared" si="156"/>
        <v>79000</v>
      </c>
      <c r="R429" s="281">
        <f t="shared" si="156"/>
        <v>51500</v>
      </c>
      <c r="S429" s="177">
        <f t="shared" si="156"/>
        <v>51500</v>
      </c>
      <c r="T429" s="176">
        <f t="shared" si="156"/>
        <v>51500</v>
      </c>
      <c r="U429" s="178"/>
      <c r="V429" s="178"/>
      <c r="W429" s="178"/>
    </row>
    <row r="430" spans="10:23" s="21" customFormat="1" ht="13.5" thickTop="1">
      <c r="J430" s="35"/>
      <c r="K430" s="35"/>
      <c r="L430" s="36"/>
      <c r="M430" s="37"/>
      <c r="N430" s="37"/>
      <c r="O430" s="37"/>
      <c r="P430" s="37"/>
      <c r="Q430" s="160"/>
      <c r="R430" s="276"/>
      <c r="S430" s="160"/>
      <c r="T430" s="37"/>
      <c r="U430" s="161"/>
      <c r="V430" s="161"/>
      <c r="W430" s="161"/>
    </row>
    <row r="431" spans="1:23" ht="12.75">
      <c r="A431" s="21"/>
      <c r="B431" s="21"/>
      <c r="C431" s="21"/>
      <c r="D431" s="21"/>
      <c r="E431" s="21"/>
      <c r="F431" s="21"/>
      <c r="G431" s="21"/>
      <c r="H431" s="21"/>
      <c r="I431" s="21"/>
      <c r="J431" s="142" t="s">
        <v>332</v>
      </c>
      <c r="K431" s="142" t="s">
        <v>191</v>
      </c>
      <c r="L431" s="142"/>
      <c r="M431" s="189"/>
      <c r="N431" s="189"/>
      <c r="O431" s="189"/>
      <c r="P431" s="189"/>
      <c r="Q431" s="188"/>
      <c r="R431" s="285"/>
      <c r="S431" s="189"/>
      <c r="T431" s="189"/>
      <c r="U431" s="190"/>
      <c r="V431" s="190"/>
      <c r="W431" s="190"/>
    </row>
    <row r="432" spans="1:24" ht="12.75">
      <c r="A432" s="21"/>
      <c r="B432" s="21"/>
      <c r="C432" s="21"/>
      <c r="D432" s="21"/>
      <c r="E432" s="21"/>
      <c r="F432" s="21"/>
      <c r="G432" s="21"/>
      <c r="H432" s="21"/>
      <c r="I432" s="21">
        <v>800</v>
      </c>
      <c r="J432" s="21" t="s">
        <v>257</v>
      </c>
      <c r="K432" s="21" t="s">
        <v>258</v>
      </c>
      <c r="L432" s="21"/>
      <c r="M432" s="22"/>
      <c r="N432" s="22"/>
      <c r="O432" s="22"/>
      <c r="P432" s="22"/>
      <c r="Q432" s="183"/>
      <c r="R432" s="286"/>
      <c r="S432" s="191"/>
      <c r="T432" s="191"/>
      <c r="U432" s="192"/>
      <c r="V432" s="192"/>
      <c r="W432" s="192"/>
      <c r="X432" s="21"/>
    </row>
    <row r="433" spans="1:23" ht="12.75">
      <c r="A433" s="7" t="s">
        <v>420</v>
      </c>
      <c r="B433" s="7"/>
      <c r="C433" s="7"/>
      <c r="D433" s="7"/>
      <c r="E433" s="7"/>
      <c r="F433" s="7"/>
      <c r="G433" s="7"/>
      <c r="H433" s="7"/>
      <c r="I433" s="7"/>
      <c r="J433" s="144" t="s">
        <v>198</v>
      </c>
      <c r="K433" s="144" t="s">
        <v>193</v>
      </c>
      <c r="L433" s="144"/>
      <c r="M433" s="17"/>
      <c r="N433" s="17"/>
      <c r="O433" s="17"/>
      <c r="P433" s="17"/>
      <c r="Q433" s="169"/>
      <c r="R433" s="279"/>
      <c r="S433" s="168"/>
      <c r="T433" s="168"/>
      <c r="U433" s="170"/>
      <c r="V433" s="170"/>
      <c r="W433" s="170"/>
    </row>
    <row r="434" spans="1:23" ht="12.75">
      <c r="A434" s="8" t="s">
        <v>462</v>
      </c>
      <c r="B434" s="8"/>
      <c r="C434" s="8"/>
      <c r="D434" s="8"/>
      <c r="E434" s="8"/>
      <c r="F434" s="8"/>
      <c r="G434" s="8"/>
      <c r="H434" s="8"/>
      <c r="I434" s="8">
        <v>810</v>
      </c>
      <c r="J434" s="8" t="s">
        <v>139</v>
      </c>
      <c r="K434" s="8" t="s">
        <v>195</v>
      </c>
      <c r="L434" s="8"/>
      <c r="M434" s="18"/>
      <c r="N434" s="18"/>
      <c r="O434" s="18"/>
      <c r="P434" s="18"/>
      <c r="Q434" s="163"/>
      <c r="R434" s="277"/>
      <c r="S434" s="162"/>
      <c r="T434" s="162"/>
      <c r="U434" s="164"/>
      <c r="V434" s="164"/>
      <c r="W434" s="164"/>
    </row>
    <row r="435" spans="1:23" ht="12.75">
      <c r="A435" s="21" t="s">
        <v>462</v>
      </c>
      <c r="I435" s="1">
        <v>810</v>
      </c>
      <c r="J435" s="72">
        <v>3</v>
      </c>
      <c r="K435" s="72" t="s">
        <v>9</v>
      </c>
      <c r="L435" s="72"/>
      <c r="M435" s="86">
        <f aca="true" t="shared" si="157" ref="M435:R435">M436+M440</f>
        <v>22040</v>
      </c>
      <c r="N435" s="85">
        <f>N436+N440</f>
        <v>58395</v>
      </c>
      <c r="O435" s="85">
        <f t="shared" si="157"/>
        <v>48000</v>
      </c>
      <c r="P435" s="85">
        <f t="shared" si="157"/>
        <v>43000</v>
      </c>
      <c r="Q435" s="147">
        <f>Q436+Q440</f>
        <v>52000</v>
      </c>
      <c r="R435" s="110">
        <f t="shared" si="157"/>
        <v>45000</v>
      </c>
      <c r="S435" s="148">
        <f>S436+S440</f>
        <v>45000</v>
      </c>
      <c r="T435" s="85">
        <f>T436+T440</f>
        <v>45000</v>
      </c>
      <c r="U435" s="149">
        <f aca="true" t="shared" si="158" ref="U435:U441">P435/O435*100</f>
        <v>89.58333333333334</v>
      </c>
      <c r="V435" s="149">
        <f aca="true" t="shared" si="159" ref="V435:V441">Q435/P435*100</f>
        <v>120.93023255813952</v>
      </c>
      <c r="W435" s="149">
        <f aca="true" t="shared" si="160" ref="W435:W441">R435/Q435*100</f>
        <v>86.53846153846155</v>
      </c>
    </row>
    <row r="436" spans="1:23" ht="12.75">
      <c r="A436" s="21" t="s">
        <v>462</v>
      </c>
      <c r="I436" s="1">
        <v>810</v>
      </c>
      <c r="J436" s="25">
        <v>32</v>
      </c>
      <c r="K436" s="32" t="s">
        <v>41</v>
      </c>
      <c r="L436" s="31"/>
      <c r="M436" s="26">
        <f>M438</f>
        <v>0</v>
      </c>
      <c r="N436" s="30">
        <f>N438+N437</f>
        <v>25395</v>
      </c>
      <c r="O436" s="30">
        <f>O438</f>
        <v>8000</v>
      </c>
      <c r="P436" s="30">
        <f>P438+P437</f>
        <v>3000</v>
      </c>
      <c r="Q436" s="151">
        <f>Q438</f>
        <v>12000</v>
      </c>
      <c r="R436" s="110">
        <f>R438</f>
        <v>5000</v>
      </c>
      <c r="S436" s="150">
        <f>S438</f>
        <v>5000</v>
      </c>
      <c r="T436" s="30">
        <f>T438</f>
        <v>5000</v>
      </c>
      <c r="U436" s="149">
        <f t="shared" si="158"/>
        <v>37.5</v>
      </c>
      <c r="V436" s="149">
        <f t="shared" si="159"/>
        <v>400</v>
      </c>
      <c r="W436" s="149">
        <f t="shared" si="160"/>
        <v>41.66666666666667</v>
      </c>
    </row>
    <row r="437" spans="1:23" ht="12.75">
      <c r="A437" s="21" t="s">
        <v>462</v>
      </c>
      <c r="I437" s="1">
        <v>810</v>
      </c>
      <c r="J437" s="25">
        <v>32251</v>
      </c>
      <c r="K437" s="32" t="s">
        <v>401</v>
      </c>
      <c r="L437" s="31"/>
      <c r="M437" s="26"/>
      <c r="N437" s="30">
        <v>10402</v>
      </c>
      <c r="O437" s="30">
        <v>0</v>
      </c>
      <c r="P437" s="30">
        <v>0</v>
      </c>
      <c r="Q437" s="151">
        <v>0</v>
      </c>
      <c r="R437" s="110">
        <v>0</v>
      </c>
      <c r="S437" s="150">
        <v>0</v>
      </c>
      <c r="T437" s="30">
        <v>0</v>
      </c>
      <c r="U437" s="149"/>
      <c r="V437" s="149"/>
      <c r="W437" s="149"/>
    </row>
    <row r="438" spans="1:23" ht="12.75">
      <c r="A438" s="21" t="s">
        <v>462</v>
      </c>
      <c r="I438" s="1">
        <v>810</v>
      </c>
      <c r="J438" s="71">
        <v>323</v>
      </c>
      <c r="K438" s="71" t="s">
        <v>44</v>
      </c>
      <c r="L438" s="71"/>
      <c r="M438" s="26">
        <f aca="true" t="shared" si="161" ref="M438:T438">M439</f>
        <v>0</v>
      </c>
      <c r="N438" s="30">
        <f t="shared" si="161"/>
        <v>14993</v>
      </c>
      <c r="O438" s="30">
        <f t="shared" si="161"/>
        <v>8000</v>
      </c>
      <c r="P438" s="30">
        <f t="shared" si="161"/>
        <v>3000</v>
      </c>
      <c r="Q438" s="151">
        <f t="shared" si="161"/>
        <v>12000</v>
      </c>
      <c r="R438" s="110">
        <f t="shared" si="161"/>
        <v>5000</v>
      </c>
      <c r="S438" s="150">
        <f t="shared" si="161"/>
        <v>5000</v>
      </c>
      <c r="T438" s="30">
        <f t="shared" si="161"/>
        <v>5000</v>
      </c>
      <c r="U438" s="149">
        <f t="shared" si="158"/>
        <v>37.5</v>
      </c>
      <c r="V438" s="149">
        <f t="shared" si="159"/>
        <v>400</v>
      </c>
      <c r="W438" s="149">
        <f t="shared" si="160"/>
        <v>41.66666666666667</v>
      </c>
    </row>
    <row r="439" spans="1:23" ht="12.75">
      <c r="A439" s="21" t="s">
        <v>462</v>
      </c>
      <c r="C439" s="1">
        <v>2</v>
      </c>
      <c r="D439" s="1">
        <v>3</v>
      </c>
      <c r="E439" s="1">
        <v>4</v>
      </c>
      <c r="I439" s="1">
        <v>810</v>
      </c>
      <c r="J439" s="25">
        <v>3232</v>
      </c>
      <c r="K439" s="25" t="s">
        <v>322</v>
      </c>
      <c r="L439" s="71"/>
      <c r="M439" s="26">
        <v>0</v>
      </c>
      <c r="N439" s="30">
        <v>14993</v>
      </c>
      <c r="O439" s="30">
        <v>8000</v>
      </c>
      <c r="P439" s="30">
        <v>3000</v>
      </c>
      <c r="Q439" s="151">
        <v>12000</v>
      </c>
      <c r="R439" s="110">
        <v>5000</v>
      </c>
      <c r="S439" s="150">
        <v>5000</v>
      </c>
      <c r="T439" s="30">
        <v>5000</v>
      </c>
      <c r="U439" s="149">
        <f t="shared" si="158"/>
        <v>37.5</v>
      </c>
      <c r="V439" s="149">
        <f t="shared" si="159"/>
        <v>400</v>
      </c>
      <c r="W439" s="149">
        <f t="shared" si="160"/>
        <v>41.66666666666667</v>
      </c>
    </row>
    <row r="440" spans="1:23" ht="12.75">
      <c r="A440" s="21" t="s">
        <v>462</v>
      </c>
      <c r="I440" s="1">
        <v>810</v>
      </c>
      <c r="J440" s="25">
        <v>38</v>
      </c>
      <c r="K440" s="25" t="s">
        <v>52</v>
      </c>
      <c r="L440" s="25"/>
      <c r="M440" s="26">
        <f aca="true" t="shared" si="162" ref="M440:T440">M441</f>
        <v>22040</v>
      </c>
      <c r="N440" s="30">
        <f t="shared" si="162"/>
        <v>33000</v>
      </c>
      <c r="O440" s="30">
        <f t="shared" si="162"/>
        <v>40000</v>
      </c>
      <c r="P440" s="30">
        <f t="shared" si="162"/>
        <v>40000</v>
      </c>
      <c r="Q440" s="151">
        <f t="shared" si="162"/>
        <v>40000</v>
      </c>
      <c r="R440" s="110">
        <f t="shared" si="162"/>
        <v>40000</v>
      </c>
      <c r="S440" s="150">
        <f t="shared" si="162"/>
        <v>40000</v>
      </c>
      <c r="T440" s="30">
        <f t="shared" si="162"/>
        <v>40000</v>
      </c>
      <c r="U440" s="149">
        <f t="shared" si="158"/>
        <v>100</v>
      </c>
      <c r="V440" s="149">
        <f t="shared" si="159"/>
        <v>100</v>
      </c>
      <c r="W440" s="149">
        <f t="shared" si="160"/>
        <v>100</v>
      </c>
    </row>
    <row r="441" spans="1:23" ht="13.5" thickBot="1">
      <c r="A441" s="21" t="s">
        <v>462</v>
      </c>
      <c r="B441" s="1">
        <v>1</v>
      </c>
      <c r="C441" s="1">
        <v>2</v>
      </c>
      <c r="E441" s="1">
        <v>4</v>
      </c>
      <c r="I441" s="1">
        <v>810</v>
      </c>
      <c r="J441" s="25">
        <v>3811</v>
      </c>
      <c r="K441" s="25" t="s">
        <v>242</v>
      </c>
      <c r="L441" s="25"/>
      <c r="M441" s="26">
        <v>22040</v>
      </c>
      <c r="N441" s="30">
        <v>33000</v>
      </c>
      <c r="O441" s="30">
        <v>40000</v>
      </c>
      <c r="P441" s="30">
        <v>40000</v>
      </c>
      <c r="Q441" s="151">
        <v>40000</v>
      </c>
      <c r="R441" s="110">
        <v>40000</v>
      </c>
      <c r="S441" s="150">
        <v>40000</v>
      </c>
      <c r="T441" s="30">
        <v>40000</v>
      </c>
      <c r="U441" s="149">
        <f t="shared" si="158"/>
        <v>100</v>
      </c>
      <c r="V441" s="149">
        <f t="shared" si="159"/>
        <v>100</v>
      </c>
      <c r="W441" s="149">
        <f t="shared" si="160"/>
        <v>100</v>
      </c>
    </row>
    <row r="442" spans="1:23" ht="13.5" thickBot="1">
      <c r="A442" s="16"/>
      <c r="J442" s="199"/>
      <c r="K442" s="199" t="s">
        <v>323</v>
      </c>
      <c r="L442" s="199"/>
      <c r="M442" s="200">
        <f aca="true" t="shared" si="163" ref="M442:R442">M435</f>
        <v>22040</v>
      </c>
      <c r="N442" s="200">
        <f>N435</f>
        <v>58395</v>
      </c>
      <c r="O442" s="200">
        <f t="shared" si="163"/>
        <v>48000</v>
      </c>
      <c r="P442" s="200">
        <f t="shared" si="163"/>
        <v>43000</v>
      </c>
      <c r="Q442" s="201">
        <f>Q435</f>
        <v>52000</v>
      </c>
      <c r="R442" s="288">
        <f t="shared" si="163"/>
        <v>45000</v>
      </c>
      <c r="S442" s="201">
        <f>S435</f>
        <v>45000</v>
      </c>
      <c r="T442" s="200">
        <f>T435</f>
        <v>45000</v>
      </c>
      <c r="U442" s="202"/>
      <c r="V442" s="202"/>
      <c r="W442" s="202"/>
    </row>
    <row r="443" spans="10:23" ht="13.5" thickBot="1">
      <c r="J443" s="175"/>
      <c r="K443" s="175" t="s">
        <v>334</v>
      </c>
      <c r="L443" s="175"/>
      <c r="M443" s="176">
        <f aca="true" t="shared" si="164" ref="M443:T443">M442</f>
        <v>22040</v>
      </c>
      <c r="N443" s="176">
        <f t="shared" si="164"/>
        <v>58395</v>
      </c>
      <c r="O443" s="176">
        <f t="shared" si="164"/>
        <v>48000</v>
      </c>
      <c r="P443" s="176">
        <f t="shared" si="164"/>
        <v>43000</v>
      </c>
      <c r="Q443" s="177">
        <f t="shared" si="164"/>
        <v>52000</v>
      </c>
      <c r="R443" s="281">
        <f t="shared" si="164"/>
        <v>45000</v>
      </c>
      <c r="S443" s="177">
        <f t="shared" si="164"/>
        <v>45000</v>
      </c>
      <c r="T443" s="176">
        <f t="shared" si="164"/>
        <v>45000</v>
      </c>
      <c r="U443" s="178"/>
      <c r="V443" s="178"/>
      <c r="W443" s="178"/>
    </row>
    <row r="444" spans="10:23" ht="13.5" thickTop="1">
      <c r="J444" s="159"/>
      <c r="K444" s="159"/>
      <c r="L444" s="159"/>
      <c r="M444" s="119"/>
      <c r="N444" s="251"/>
      <c r="O444" s="119"/>
      <c r="P444" s="119"/>
      <c r="Q444" s="166"/>
      <c r="R444" s="276"/>
      <c r="S444" s="166"/>
      <c r="T444" s="119"/>
      <c r="U444" s="167"/>
      <c r="V444" s="167"/>
      <c r="W444" s="167"/>
    </row>
    <row r="445" spans="1:23" ht="12.75">
      <c r="A445" s="21"/>
      <c r="B445" s="21"/>
      <c r="C445" s="21"/>
      <c r="D445" s="21"/>
      <c r="E445" s="21"/>
      <c r="F445" s="21"/>
      <c r="G445" s="21"/>
      <c r="H445" s="21"/>
      <c r="I445" s="21"/>
      <c r="J445" s="142" t="s">
        <v>333</v>
      </c>
      <c r="K445" s="142" t="s">
        <v>296</v>
      </c>
      <c r="L445" s="142"/>
      <c r="M445" s="189"/>
      <c r="N445" s="252"/>
      <c r="O445" s="189"/>
      <c r="P445" s="189"/>
      <c r="Q445" s="188"/>
      <c r="R445" s="285"/>
      <c r="S445" s="189"/>
      <c r="T445" s="189"/>
      <c r="U445" s="190"/>
      <c r="V445" s="190"/>
      <c r="W445" s="190"/>
    </row>
    <row r="446" spans="1:23" ht="12.75">
      <c r="A446" s="21"/>
      <c r="B446" s="21"/>
      <c r="C446" s="21"/>
      <c r="D446" s="21"/>
      <c r="E446" s="21"/>
      <c r="F446" s="21"/>
      <c r="G446" s="21"/>
      <c r="H446" s="21"/>
      <c r="I446" s="21">
        <v>300</v>
      </c>
      <c r="J446" s="21" t="s">
        <v>257</v>
      </c>
      <c r="K446" s="21" t="s">
        <v>115</v>
      </c>
      <c r="L446" s="21"/>
      <c r="M446" s="191"/>
      <c r="N446" s="253"/>
      <c r="O446" s="191"/>
      <c r="P446" s="191"/>
      <c r="Q446" s="183"/>
      <c r="R446" s="286"/>
      <c r="S446" s="191"/>
      <c r="T446" s="191"/>
      <c r="U446" s="192"/>
      <c r="V446" s="192"/>
      <c r="W446" s="192"/>
    </row>
    <row r="447" spans="1:23" ht="12.75">
      <c r="A447" s="7" t="s">
        <v>421</v>
      </c>
      <c r="B447" s="7"/>
      <c r="C447" s="7"/>
      <c r="D447" s="7"/>
      <c r="E447" s="7"/>
      <c r="F447" s="7"/>
      <c r="G447" s="7"/>
      <c r="H447" s="7"/>
      <c r="I447" s="7"/>
      <c r="J447" s="144" t="s">
        <v>202</v>
      </c>
      <c r="K447" s="144" t="s">
        <v>297</v>
      </c>
      <c r="L447" s="254"/>
      <c r="M447" s="17"/>
      <c r="N447" s="235"/>
      <c r="O447" s="17"/>
      <c r="P447" s="17"/>
      <c r="Q447" s="169"/>
      <c r="R447" s="279"/>
      <c r="S447" s="168"/>
      <c r="T447" s="168"/>
      <c r="U447" s="170"/>
      <c r="V447" s="170"/>
      <c r="W447" s="170"/>
    </row>
    <row r="448" spans="1:23" ht="12.75">
      <c r="A448" s="8" t="s">
        <v>463</v>
      </c>
      <c r="B448" s="8"/>
      <c r="C448" s="8"/>
      <c r="D448" s="8"/>
      <c r="E448" s="8"/>
      <c r="F448" s="8"/>
      <c r="G448" s="8"/>
      <c r="H448" s="8"/>
      <c r="I448" s="8">
        <v>360</v>
      </c>
      <c r="J448" s="8" t="s">
        <v>139</v>
      </c>
      <c r="K448" s="8" t="s">
        <v>297</v>
      </c>
      <c r="L448" s="8"/>
      <c r="M448" s="18"/>
      <c r="N448" s="230"/>
      <c r="O448" s="18"/>
      <c r="P448" s="18"/>
      <c r="Q448" s="163"/>
      <c r="R448" s="277"/>
      <c r="S448" s="162"/>
      <c r="T448" s="162"/>
      <c r="U448" s="164"/>
      <c r="V448" s="164"/>
      <c r="W448" s="164"/>
    </row>
    <row r="449" spans="1:23" ht="12.75">
      <c r="A449" s="21" t="s">
        <v>463</v>
      </c>
      <c r="I449" s="1">
        <v>360</v>
      </c>
      <c r="J449" s="72">
        <v>3</v>
      </c>
      <c r="K449" s="72" t="s">
        <v>9</v>
      </c>
      <c r="L449" s="72"/>
      <c r="M449" s="86">
        <f aca="true" t="shared" si="165" ref="M449:T450">M450</f>
        <v>0</v>
      </c>
      <c r="N449" s="85">
        <f t="shared" si="165"/>
        <v>0</v>
      </c>
      <c r="O449" s="86">
        <f t="shared" si="165"/>
        <v>3000</v>
      </c>
      <c r="P449" s="85">
        <f t="shared" si="165"/>
        <v>0</v>
      </c>
      <c r="Q449" s="147">
        <f t="shared" si="165"/>
        <v>5000</v>
      </c>
      <c r="R449" s="110">
        <f t="shared" si="165"/>
        <v>3000</v>
      </c>
      <c r="S449" s="148">
        <f t="shared" si="165"/>
        <v>3000</v>
      </c>
      <c r="T449" s="85">
        <f t="shared" si="165"/>
        <v>3000</v>
      </c>
      <c r="U449" s="149">
        <f aca="true" t="shared" si="166" ref="U449:W451">P449/O449*100</f>
        <v>0</v>
      </c>
      <c r="V449" s="149" t="e">
        <f t="shared" si="166"/>
        <v>#DIV/0!</v>
      </c>
      <c r="W449" s="149">
        <f t="shared" si="166"/>
        <v>60</v>
      </c>
    </row>
    <row r="450" spans="1:23" ht="12.75">
      <c r="A450" s="21" t="s">
        <v>463</v>
      </c>
      <c r="I450" s="1">
        <v>360</v>
      </c>
      <c r="J450" s="25">
        <v>32</v>
      </c>
      <c r="K450" s="32" t="s">
        <v>41</v>
      </c>
      <c r="L450" s="31"/>
      <c r="M450" s="26">
        <f>M454</f>
        <v>0</v>
      </c>
      <c r="N450" s="30">
        <f>N451</f>
        <v>0</v>
      </c>
      <c r="O450" s="26">
        <f>O451</f>
        <v>3000</v>
      </c>
      <c r="P450" s="30">
        <f>P451</f>
        <v>0</v>
      </c>
      <c r="Q450" s="151">
        <f t="shared" si="165"/>
        <v>5000</v>
      </c>
      <c r="R450" s="110">
        <f t="shared" si="165"/>
        <v>3000</v>
      </c>
      <c r="S450" s="150">
        <f t="shared" si="165"/>
        <v>3000</v>
      </c>
      <c r="T450" s="30">
        <f t="shared" si="165"/>
        <v>3000</v>
      </c>
      <c r="U450" s="149">
        <f t="shared" si="166"/>
        <v>0</v>
      </c>
      <c r="V450" s="149" t="e">
        <f t="shared" si="166"/>
        <v>#DIV/0!</v>
      </c>
      <c r="W450" s="149">
        <f t="shared" si="166"/>
        <v>60</v>
      </c>
    </row>
    <row r="451" spans="1:23" ht="13.5" thickBot="1">
      <c r="A451" s="21" t="s">
        <v>463</v>
      </c>
      <c r="C451" s="1">
        <v>2</v>
      </c>
      <c r="D451" s="1">
        <v>2</v>
      </c>
      <c r="E451" s="1">
        <v>4</v>
      </c>
      <c r="I451" s="1">
        <v>360</v>
      </c>
      <c r="J451" s="247">
        <v>323</v>
      </c>
      <c r="K451" s="247" t="s">
        <v>44</v>
      </c>
      <c r="L451" s="247"/>
      <c r="M451" s="58">
        <v>0</v>
      </c>
      <c r="N451" s="63">
        <v>0</v>
      </c>
      <c r="O451" s="58">
        <v>3000</v>
      </c>
      <c r="P451" s="63">
        <v>0</v>
      </c>
      <c r="Q451" s="151">
        <v>5000</v>
      </c>
      <c r="R451" s="290">
        <v>3000</v>
      </c>
      <c r="S451" s="150">
        <v>3000</v>
      </c>
      <c r="T451" s="30">
        <v>3000</v>
      </c>
      <c r="U451" s="149">
        <f t="shared" si="166"/>
        <v>0</v>
      </c>
      <c r="V451" s="149" t="e">
        <f t="shared" si="166"/>
        <v>#DIV/0!</v>
      </c>
      <c r="W451" s="149">
        <f t="shared" si="166"/>
        <v>60</v>
      </c>
    </row>
    <row r="452" spans="1:23" ht="13.5" thickBot="1">
      <c r="A452" s="16"/>
      <c r="J452" s="199"/>
      <c r="K452" s="199" t="s">
        <v>323</v>
      </c>
      <c r="L452" s="199"/>
      <c r="M452" s="200">
        <f aca="true" t="shared" si="167" ref="M452:R452">M449</f>
        <v>0</v>
      </c>
      <c r="N452" s="200">
        <f>N449</f>
        <v>0</v>
      </c>
      <c r="O452" s="200">
        <f t="shared" si="167"/>
        <v>3000</v>
      </c>
      <c r="P452" s="200">
        <f t="shared" si="167"/>
        <v>0</v>
      </c>
      <c r="Q452" s="201">
        <f>Q449</f>
        <v>5000</v>
      </c>
      <c r="R452" s="288">
        <f t="shared" si="167"/>
        <v>3000</v>
      </c>
      <c r="S452" s="201">
        <f>S449</f>
        <v>3000</v>
      </c>
      <c r="T452" s="200">
        <f>T449</f>
        <v>3000</v>
      </c>
      <c r="U452" s="202"/>
      <c r="V452" s="202"/>
      <c r="W452" s="202"/>
    </row>
    <row r="453" spans="10:23" ht="13.5" thickBot="1">
      <c r="J453" s="175"/>
      <c r="K453" s="175" t="s">
        <v>335</v>
      </c>
      <c r="L453" s="175"/>
      <c r="M453" s="176">
        <f aca="true" t="shared" si="168" ref="M453:T453">M452</f>
        <v>0</v>
      </c>
      <c r="N453" s="176">
        <f t="shared" si="168"/>
        <v>0</v>
      </c>
      <c r="O453" s="176">
        <f t="shared" si="168"/>
        <v>3000</v>
      </c>
      <c r="P453" s="176">
        <f t="shared" si="168"/>
        <v>0</v>
      </c>
      <c r="Q453" s="177">
        <f t="shared" si="168"/>
        <v>5000</v>
      </c>
      <c r="R453" s="281">
        <f t="shared" si="168"/>
        <v>3000</v>
      </c>
      <c r="S453" s="177">
        <f t="shared" si="168"/>
        <v>3000</v>
      </c>
      <c r="T453" s="176">
        <f t="shared" si="168"/>
        <v>3000</v>
      </c>
      <c r="U453" s="178"/>
      <c r="V453" s="178"/>
      <c r="W453" s="178"/>
    </row>
    <row r="454" spans="10:23" ht="13.5" thickTop="1">
      <c r="J454" s="33"/>
      <c r="K454" s="33"/>
      <c r="L454" s="33"/>
      <c r="M454" s="34"/>
      <c r="N454" s="37"/>
      <c r="O454" s="34"/>
      <c r="P454" s="37"/>
      <c r="Q454" s="228"/>
      <c r="R454" s="289"/>
      <c r="S454" s="160"/>
      <c r="T454" s="37"/>
      <c r="U454" s="229"/>
      <c r="V454" s="229"/>
      <c r="W454" s="229"/>
    </row>
    <row r="455" spans="1:23" ht="12.75">
      <c r="A455" s="21"/>
      <c r="B455" s="21"/>
      <c r="C455" s="21"/>
      <c r="D455" s="21"/>
      <c r="E455" s="21"/>
      <c r="F455" s="21"/>
      <c r="G455" s="21"/>
      <c r="H455" s="21"/>
      <c r="I455" s="21"/>
      <c r="J455" s="142" t="s">
        <v>295</v>
      </c>
      <c r="K455" s="142" t="s">
        <v>196</v>
      </c>
      <c r="L455" s="142"/>
      <c r="M455" s="189"/>
      <c r="N455" s="189"/>
      <c r="O455" s="189"/>
      <c r="P455" s="189"/>
      <c r="Q455" s="188"/>
      <c r="R455" s="285"/>
      <c r="S455" s="189"/>
      <c r="T455" s="189"/>
      <c r="U455" s="190"/>
      <c r="V455" s="190"/>
      <c r="W455" s="190"/>
    </row>
    <row r="456" spans="1:23" ht="12.75">
      <c r="A456" s="21"/>
      <c r="B456" s="21"/>
      <c r="C456" s="21"/>
      <c r="D456" s="21"/>
      <c r="E456" s="21"/>
      <c r="F456" s="21"/>
      <c r="G456" s="21"/>
      <c r="H456" s="21"/>
      <c r="I456" s="21">
        <v>1000</v>
      </c>
      <c r="J456" s="21" t="s">
        <v>371</v>
      </c>
      <c r="K456" s="21"/>
      <c r="L456" s="21"/>
      <c r="M456" s="22"/>
      <c r="N456" s="22"/>
      <c r="O456" s="22"/>
      <c r="P456" s="22"/>
      <c r="Q456" s="183"/>
      <c r="R456" s="286"/>
      <c r="S456" s="191"/>
      <c r="T456" s="191"/>
      <c r="U456" s="192"/>
      <c r="V456" s="192"/>
      <c r="W456" s="192"/>
    </row>
    <row r="457" spans="1:23" ht="12.75">
      <c r="A457" s="7" t="s">
        <v>422</v>
      </c>
      <c r="B457" s="7"/>
      <c r="C457" s="7"/>
      <c r="D457" s="7"/>
      <c r="E457" s="7"/>
      <c r="F457" s="7"/>
      <c r="G457" s="7"/>
      <c r="H457" s="7"/>
      <c r="I457" s="7"/>
      <c r="J457" s="144" t="s">
        <v>256</v>
      </c>
      <c r="K457" s="144" t="s">
        <v>197</v>
      </c>
      <c r="L457" s="144"/>
      <c r="M457" s="17"/>
      <c r="N457" s="17"/>
      <c r="O457" s="17"/>
      <c r="P457" s="17"/>
      <c r="Q457" s="169"/>
      <c r="R457" s="279"/>
      <c r="S457" s="168"/>
      <c r="T457" s="168"/>
      <c r="U457" s="170"/>
      <c r="V457" s="170"/>
      <c r="W457" s="170"/>
    </row>
    <row r="458" spans="1:23" ht="12.75">
      <c r="A458" s="8" t="s">
        <v>464</v>
      </c>
      <c r="B458" s="8"/>
      <c r="C458" s="8"/>
      <c r="D458" s="8"/>
      <c r="E458" s="8"/>
      <c r="F458" s="8"/>
      <c r="G458" s="8"/>
      <c r="H458" s="8"/>
      <c r="I458" s="8">
        <v>1070</v>
      </c>
      <c r="J458" s="8" t="s">
        <v>94</v>
      </c>
      <c r="K458" s="8" t="s">
        <v>199</v>
      </c>
      <c r="L458" s="8"/>
      <c r="M458" s="18"/>
      <c r="N458" s="18"/>
      <c r="O458" s="18"/>
      <c r="P458" s="18"/>
      <c r="Q458" s="163"/>
      <c r="R458" s="277"/>
      <c r="S458" s="162"/>
      <c r="T458" s="162"/>
      <c r="U458" s="164"/>
      <c r="V458" s="164"/>
      <c r="W458" s="164"/>
    </row>
    <row r="459" spans="1:23" ht="12.75">
      <c r="A459" s="21" t="s">
        <v>464</v>
      </c>
      <c r="I459" s="1">
        <v>1070</v>
      </c>
      <c r="J459" s="72">
        <v>3</v>
      </c>
      <c r="K459" s="72" t="s">
        <v>9</v>
      </c>
      <c r="L459" s="72"/>
      <c r="M459" s="86">
        <f aca="true" t="shared" si="169" ref="M459:T460">M460</f>
        <v>0</v>
      </c>
      <c r="N459" s="85">
        <f t="shared" si="169"/>
        <v>2000</v>
      </c>
      <c r="O459" s="85">
        <f t="shared" si="169"/>
        <v>5000</v>
      </c>
      <c r="P459" s="85">
        <f t="shared" si="169"/>
        <v>10000</v>
      </c>
      <c r="Q459" s="147">
        <f t="shared" si="169"/>
        <v>10000</v>
      </c>
      <c r="R459" s="110">
        <f t="shared" si="169"/>
        <v>10000</v>
      </c>
      <c r="S459" s="148">
        <f t="shared" si="169"/>
        <v>10000</v>
      </c>
      <c r="T459" s="85">
        <f t="shared" si="169"/>
        <v>10000</v>
      </c>
      <c r="U459" s="149">
        <f aca="true" t="shared" si="170" ref="U459:W461">P459/O459*100</f>
        <v>200</v>
      </c>
      <c r="V459" s="149">
        <f t="shared" si="170"/>
        <v>100</v>
      </c>
      <c r="W459" s="149">
        <f t="shared" si="170"/>
        <v>100</v>
      </c>
    </row>
    <row r="460" spans="1:23" ht="12.75">
      <c r="A460" s="21" t="s">
        <v>464</v>
      </c>
      <c r="I460" s="1">
        <v>1070</v>
      </c>
      <c r="J460" s="25">
        <v>37</v>
      </c>
      <c r="K460" s="25" t="s">
        <v>105</v>
      </c>
      <c r="L460" s="25"/>
      <c r="M460" s="26">
        <f t="shared" si="169"/>
        <v>0</v>
      </c>
      <c r="N460" s="30">
        <f t="shared" si="169"/>
        <v>2000</v>
      </c>
      <c r="O460" s="30">
        <f t="shared" si="169"/>
        <v>5000</v>
      </c>
      <c r="P460" s="30">
        <f t="shared" si="169"/>
        <v>10000</v>
      </c>
      <c r="Q460" s="151">
        <f t="shared" si="169"/>
        <v>10000</v>
      </c>
      <c r="R460" s="110">
        <f t="shared" si="169"/>
        <v>10000</v>
      </c>
      <c r="S460" s="150">
        <f t="shared" si="169"/>
        <v>10000</v>
      </c>
      <c r="T460" s="30">
        <f t="shared" si="169"/>
        <v>10000</v>
      </c>
      <c r="U460" s="149">
        <f t="shared" si="170"/>
        <v>200</v>
      </c>
      <c r="V460" s="149">
        <f t="shared" si="170"/>
        <v>100</v>
      </c>
      <c r="W460" s="149">
        <f t="shared" si="170"/>
        <v>100</v>
      </c>
    </row>
    <row r="461" spans="1:23" ht="13.5" thickBot="1">
      <c r="A461" s="21" t="s">
        <v>464</v>
      </c>
      <c r="C461" s="1">
        <v>2</v>
      </c>
      <c r="E461" s="1">
        <v>4</v>
      </c>
      <c r="I461" s="1">
        <v>1070</v>
      </c>
      <c r="J461" s="71">
        <v>372</v>
      </c>
      <c r="K461" s="71" t="s">
        <v>109</v>
      </c>
      <c r="L461" s="71"/>
      <c r="M461" s="26">
        <v>0</v>
      </c>
      <c r="N461" s="30">
        <v>2000</v>
      </c>
      <c r="O461" s="30">
        <v>5000</v>
      </c>
      <c r="P461" s="30">
        <v>10000</v>
      </c>
      <c r="Q461" s="151">
        <v>10000</v>
      </c>
      <c r="R461" s="110">
        <v>10000</v>
      </c>
      <c r="S461" s="150">
        <v>10000</v>
      </c>
      <c r="T461" s="30">
        <v>10000</v>
      </c>
      <c r="U461" s="149">
        <f t="shared" si="170"/>
        <v>200</v>
      </c>
      <c r="V461" s="149">
        <f t="shared" si="170"/>
        <v>100</v>
      </c>
      <c r="W461" s="149">
        <f t="shared" si="170"/>
        <v>100</v>
      </c>
    </row>
    <row r="462" spans="1:23" ht="12.75">
      <c r="A462" s="16"/>
      <c r="J462" s="199"/>
      <c r="K462" s="199" t="s">
        <v>323</v>
      </c>
      <c r="L462" s="199"/>
      <c r="M462" s="200">
        <f aca="true" t="shared" si="171" ref="M462:R462">M459</f>
        <v>0</v>
      </c>
      <c r="N462" s="200">
        <f>N459</f>
        <v>2000</v>
      </c>
      <c r="O462" s="200">
        <f t="shared" si="171"/>
        <v>5000</v>
      </c>
      <c r="P462" s="200">
        <f t="shared" si="171"/>
        <v>10000</v>
      </c>
      <c r="Q462" s="201">
        <f>Q459</f>
        <v>10000</v>
      </c>
      <c r="R462" s="288">
        <f t="shared" si="171"/>
        <v>10000</v>
      </c>
      <c r="S462" s="201">
        <f>S459</f>
        <v>10000</v>
      </c>
      <c r="T462" s="200">
        <f>T459</f>
        <v>10000</v>
      </c>
      <c r="U462" s="202"/>
      <c r="V462" s="202"/>
      <c r="W462" s="202"/>
    </row>
    <row r="463" spans="10:23" ht="12.75">
      <c r="J463" s="248"/>
      <c r="K463" s="248"/>
      <c r="L463" s="248"/>
      <c r="M463" s="34"/>
      <c r="N463" s="37"/>
      <c r="O463" s="34"/>
      <c r="P463" s="37"/>
      <c r="Q463" s="228"/>
      <c r="R463" s="289"/>
      <c r="S463" s="160"/>
      <c r="T463" s="37"/>
      <c r="U463" s="229"/>
      <c r="V463" s="229"/>
      <c r="W463" s="229"/>
    </row>
    <row r="464" spans="1:23" ht="12.75">
      <c r="A464" s="8" t="s">
        <v>465</v>
      </c>
      <c r="B464" s="8"/>
      <c r="C464" s="8"/>
      <c r="D464" s="8"/>
      <c r="E464" s="8"/>
      <c r="F464" s="8"/>
      <c r="G464" s="8"/>
      <c r="H464" s="8"/>
      <c r="I464" s="90" t="s">
        <v>406</v>
      </c>
      <c r="J464" s="8" t="s">
        <v>94</v>
      </c>
      <c r="K464" s="8" t="s">
        <v>200</v>
      </c>
      <c r="L464" s="8"/>
      <c r="M464" s="18"/>
      <c r="N464" s="18"/>
      <c r="O464" s="18"/>
      <c r="P464" s="18"/>
      <c r="Q464" s="163"/>
      <c r="R464" s="277"/>
      <c r="S464" s="162"/>
      <c r="T464" s="162"/>
      <c r="U464" s="164"/>
      <c r="V464" s="164"/>
      <c r="W464" s="164"/>
    </row>
    <row r="465" spans="1:23" ht="12.75">
      <c r="A465" s="21" t="s">
        <v>465</v>
      </c>
      <c r="I465" s="91" t="s">
        <v>406</v>
      </c>
      <c r="J465" s="72">
        <v>3</v>
      </c>
      <c r="K465" s="72" t="s">
        <v>9</v>
      </c>
      <c r="L465" s="72"/>
      <c r="M465" s="86">
        <f aca="true" t="shared" si="172" ref="M465:T466">M466</f>
        <v>576209</v>
      </c>
      <c r="N465" s="85">
        <f t="shared" si="172"/>
        <v>513000</v>
      </c>
      <c r="O465" s="85">
        <f t="shared" si="172"/>
        <v>500000</v>
      </c>
      <c r="P465" s="85">
        <f t="shared" si="172"/>
        <v>525350</v>
      </c>
      <c r="Q465" s="147">
        <f t="shared" si="172"/>
        <v>570000</v>
      </c>
      <c r="R465" s="110">
        <f t="shared" si="172"/>
        <v>570000</v>
      </c>
      <c r="S465" s="148">
        <f t="shared" si="172"/>
        <v>570000</v>
      </c>
      <c r="T465" s="85">
        <f t="shared" si="172"/>
        <v>570000</v>
      </c>
      <c r="U465" s="149">
        <f aca="true" t="shared" si="173" ref="U465:W467">P465/O465*100</f>
        <v>105.07</v>
      </c>
      <c r="V465" s="149">
        <f t="shared" si="173"/>
        <v>108.499095840868</v>
      </c>
      <c r="W465" s="149">
        <f t="shared" si="173"/>
        <v>100</v>
      </c>
    </row>
    <row r="466" spans="1:23" ht="12.75">
      <c r="A466" s="21" t="s">
        <v>465</v>
      </c>
      <c r="I466" s="91" t="s">
        <v>406</v>
      </c>
      <c r="J466" s="25">
        <v>37</v>
      </c>
      <c r="K466" s="25" t="s">
        <v>105</v>
      </c>
      <c r="L466" s="25"/>
      <c r="M466" s="26">
        <f t="shared" si="172"/>
        <v>576209</v>
      </c>
      <c r="N466" s="30">
        <f t="shared" si="172"/>
        <v>513000</v>
      </c>
      <c r="O466" s="30">
        <f t="shared" si="172"/>
        <v>500000</v>
      </c>
      <c r="P466" s="30">
        <f t="shared" si="172"/>
        <v>525350</v>
      </c>
      <c r="Q466" s="151">
        <f t="shared" si="172"/>
        <v>570000</v>
      </c>
      <c r="R466" s="110">
        <f t="shared" si="172"/>
        <v>570000</v>
      </c>
      <c r="S466" s="150">
        <f t="shared" si="172"/>
        <v>570000</v>
      </c>
      <c r="T466" s="30">
        <f t="shared" si="172"/>
        <v>570000</v>
      </c>
      <c r="U466" s="149">
        <f t="shared" si="173"/>
        <v>105.07</v>
      </c>
      <c r="V466" s="149">
        <f t="shared" si="173"/>
        <v>108.499095840868</v>
      </c>
      <c r="W466" s="149">
        <f t="shared" si="173"/>
        <v>100</v>
      </c>
    </row>
    <row r="467" spans="1:23" ht="13.5" thickBot="1">
      <c r="A467" s="21" t="s">
        <v>465</v>
      </c>
      <c r="C467" s="1">
        <v>2</v>
      </c>
      <c r="E467" s="1">
        <v>4</v>
      </c>
      <c r="I467" s="91" t="s">
        <v>406</v>
      </c>
      <c r="J467" s="71">
        <v>372</v>
      </c>
      <c r="K467" s="71" t="s">
        <v>109</v>
      </c>
      <c r="L467" s="71"/>
      <c r="M467" s="26">
        <v>576209</v>
      </c>
      <c r="N467" s="30">
        <v>513000</v>
      </c>
      <c r="O467" s="26">
        <v>500000</v>
      </c>
      <c r="P467" s="30">
        <v>525350</v>
      </c>
      <c r="Q467" s="151">
        <v>570000</v>
      </c>
      <c r="R467" s="110">
        <v>570000</v>
      </c>
      <c r="S467" s="150">
        <v>570000</v>
      </c>
      <c r="T467" s="30">
        <v>570000</v>
      </c>
      <c r="U467" s="149">
        <f t="shared" si="173"/>
        <v>105.07</v>
      </c>
      <c r="V467" s="149">
        <f t="shared" si="173"/>
        <v>108.499095840868</v>
      </c>
      <c r="W467" s="149">
        <f t="shared" si="173"/>
        <v>100</v>
      </c>
    </row>
    <row r="468" spans="1:23" ht="12.75">
      <c r="A468" s="16"/>
      <c r="J468" s="199"/>
      <c r="K468" s="199" t="s">
        <v>323</v>
      </c>
      <c r="L468" s="199"/>
      <c r="M468" s="200">
        <f aca="true" t="shared" si="174" ref="M468:R468">M465</f>
        <v>576209</v>
      </c>
      <c r="N468" s="200">
        <f>N465</f>
        <v>513000</v>
      </c>
      <c r="O468" s="200">
        <f t="shared" si="174"/>
        <v>500000</v>
      </c>
      <c r="P468" s="200">
        <f t="shared" si="174"/>
        <v>525350</v>
      </c>
      <c r="Q468" s="201">
        <f>Q465</f>
        <v>570000</v>
      </c>
      <c r="R468" s="288">
        <f t="shared" si="174"/>
        <v>570000</v>
      </c>
      <c r="S468" s="201">
        <f>S465</f>
        <v>570000</v>
      </c>
      <c r="T468" s="200">
        <f>T465</f>
        <v>570000</v>
      </c>
      <c r="U468" s="202"/>
      <c r="V468" s="202"/>
      <c r="W468" s="202"/>
    </row>
    <row r="469" spans="10:23" ht="12.75">
      <c r="J469" s="248"/>
      <c r="K469" s="248"/>
      <c r="L469" s="248"/>
      <c r="M469" s="34"/>
      <c r="N469" s="37"/>
      <c r="O469" s="34"/>
      <c r="P469" s="37"/>
      <c r="Q469" s="228"/>
      <c r="R469" s="289"/>
      <c r="S469" s="160"/>
      <c r="T469" s="37"/>
      <c r="U469" s="229"/>
      <c r="V469" s="229"/>
      <c r="W469" s="229"/>
    </row>
    <row r="470" spans="1:23" ht="12.75">
      <c r="A470" s="7" t="s">
        <v>423</v>
      </c>
      <c r="B470" s="7"/>
      <c r="C470" s="7"/>
      <c r="D470" s="7"/>
      <c r="E470" s="7"/>
      <c r="F470" s="7"/>
      <c r="G470" s="7"/>
      <c r="H470" s="7"/>
      <c r="I470" s="7"/>
      <c r="J470" s="144" t="s">
        <v>259</v>
      </c>
      <c r="K470" s="144" t="s">
        <v>201</v>
      </c>
      <c r="L470" s="144"/>
      <c r="M470" s="17"/>
      <c r="N470" s="17"/>
      <c r="O470" s="17"/>
      <c r="P470" s="17"/>
      <c r="Q470" s="169"/>
      <c r="R470" s="279"/>
      <c r="S470" s="168"/>
      <c r="T470" s="168"/>
      <c r="U470" s="170"/>
      <c r="V470" s="170"/>
      <c r="W470" s="170"/>
    </row>
    <row r="471" spans="1:23" ht="12.75">
      <c r="A471" s="8" t="s">
        <v>466</v>
      </c>
      <c r="B471" s="8"/>
      <c r="C471" s="8"/>
      <c r="D471" s="8"/>
      <c r="E471" s="8"/>
      <c r="F471" s="8"/>
      <c r="G471" s="8"/>
      <c r="H471" s="8"/>
      <c r="I471" s="8">
        <v>1090</v>
      </c>
      <c r="J471" s="8" t="s">
        <v>94</v>
      </c>
      <c r="K471" s="8" t="s">
        <v>298</v>
      </c>
      <c r="L471" s="8"/>
      <c r="M471" s="18"/>
      <c r="N471" s="18"/>
      <c r="O471" s="18"/>
      <c r="P471" s="18"/>
      <c r="Q471" s="163"/>
      <c r="R471" s="277"/>
      <c r="S471" s="162"/>
      <c r="T471" s="162"/>
      <c r="U471" s="164"/>
      <c r="V471" s="164"/>
      <c r="W471" s="164"/>
    </row>
    <row r="472" spans="1:23" ht="12.75">
      <c r="A472" s="21" t="s">
        <v>466</v>
      </c>
      <c r="I472" s="1">
        <v>1090</v>
      </c>
      <c r="J472" s="72">
        <v>3</v>
      </c>
      <c r="K472" s="72" t="s">
        <v>9</v>
      </c>
      <c r="L472" s="72"/>
      <c r="M472" s="86">
        <f aca="true" t="shared" si="175" ref="M472:T473">M473</f>
        <v>0</v>
      </c>
      <c r="N472" s="85">
        <f t="shared" si="175"/>
        <v>1500</v>
      </c>
      <c r="O472" s="86">
        <f t="shared" si="175"/>
        <v>1500</v>
      </c>
      <c r="P472" s="85">
        <f t="shared" si="175"/>
        <v>1500</v>
      </c>
      <c r="Q472" s="147">
        <f t="shared" si="175"/>
        <v>8000</v>
      </c>
      <c r="R472" s="110">
        <f t="shared" si="175"/>
        <v>1500</v>
      </c>
      <c r="S472" s="148">
        <f t="shared" si="175"/>
        <v>1500</v>
      </c>
      <c r="T472" s="85">
        <f t="shared" si="175"/>
        <v>1500</v>
      </c>
      <c r="U472" s="149">
        <f aca="true" t="shared" si="176" ref="U472:W474">P472/O472*100</f>
        <v>100</v>
      </c>
      <c r="V472" s="149">
        <f t="shared" si="176"/>
        <v>533.3333333333333</v>
      </c>
      <c r="W472" s="149">
        <f t="shared" si="176"/>
        <v>18.75</v>
      </c>
    </row>
    <row r="473" spans="1:23" ht="12.75">
      <c r="A473" s="21" t="s">
        <v>466</v>
      </c>
      <c r="I473" s="1">
        <v>1090</v>
      </c>
      <c r="J473" s="25">
        <v>38</v>
      </c>
      <c r="K473" s="25" t="s">
        <v>52</v>
      </c>
      <c r="L473" s="25"/>
      <c r="M473" s="26">
        <f t="shared" si="175"/>
        <v>0</v>
      </c>
      <c r="N473" s="30">
        <f t="shared" si="175"/>
        <v>1500</v>
      </c>
      <c r="O473" s="26">
        <f t="shared" si="175"/>
        <v>1500</v>
      </c>
      <c r="P473" s="30">
        <f t="shared" si="175"/>
        <v>1500</v>
      </c>
      <c r="Q473" s="151">
        <f t="shared" si="175"/>
        <v>8000</v>
      </c>
      <c r="R473" s="110">
        <f t="shared" si="175"/>
        <v>1500</v>
      </c>
      <c r="S473" s="150">
        <f t="shared" si="175"/>
        <v>1500</v>
      </c>
      <c r="T473" s="30">
        <f t="shared" si="175"/>
        <v>1500</v>
      </c>
      <c r="U473" s="149">
        <f t="shared" si="176"/>
        <v>100</v>
      </c>
      <c r="V473" s="149">
        <f t="shared" si="176"/>
        <v>533.3333333333333</v>
      </c>
      <c r="W473" s="149">
        <f t="shared" si="176"/>
        <v>18.75</v>
      </c>
    </row>
    <row r="474" spans="1:23" ht="13.5" thickBot="1">
      <c r="A474" s="21" t="s">
        <v>466</v>
      </c>
      <c r="B474" s="1">
        <v>1</v>
      </c>
      <c r="C474" s="1">
        <v>2</v>
      </c>
      <c r="E474" s="1">
        <v>4</v>
      </c>
      <c r="I474" s="1">
        <v>1090</v>
      </c>
      <c r="J474" s="25">
        <v>3811</v>
      </c>
      <c r="K474" s="25" t="s">
        <v>242</v>
      </c>
      <c r="L474" s="25"/>
      <c r="M474" s="26">
        <v>0</v>
      </c>
      <c r="N474" s="30">
        <v>1500</v>
      </c>
      <c r="O474" s="26">
        <v>1500</v>
      </c>
      <c r="P474" s="30">
        <v>1500</v>
      </c>
      <c r="Q474" s="151">
        <v>8000</v>
      </c>
      <c r="R474" s="110">
        <v>1500</v>
      </c>
      <c r="S474" s="150">
        <v>1500</v>
      </c>
      <c r="T474" s="30">
        <v>1500</v>
      </c>
      <c r="U474" s="149">
        <f t="shared" si="176"/>
        <v>100</v>
      </c>
      <c r="V474" s="149">
        <f t="shared" si="176"/>
        <v>533.3333333333333</v>
      </c>
      <c r="W474" s="149">
        <f t="shared" si="176"/>
        <v>18.75</v>
      </c>
    </row>
    <row r="475" spans="1:23" ht="12.75">
      <c r="A475" s="16"/>
      <c r="J475" s="199"/>
      <c r="K475" s="199" t="s">
        <v>323</v>
      </c>
      <c r="L475" s="199"/>
      <c r="M475" s="200">
        <f aca="true" t="shared" si="177" ref="M475:R475">M472</f>
        <v>0</v>
      </c>
      <c r="N475" s="200">
        <f>N472</f>
        <v>1500</v>
      </c>
      <c r="O475" s="200">
        <f t="shared" si="177"/>
        <v>1500</v>
      </c>
      <c r="P475" s="200">
        <f t="shared" si="177"/>
        <v>1500</v>
      </c>
      <c r="Q475" s="201">
        <f>Q472</f>
        <v>8000</v>
      </c>
      <c r="R475" s="288">
        <f t="shared" si="177"/>
        <v>1500</v>
      </c>
      <c r="S475" s="201">
        <f>S472</f>
        <v>1500</v>
      </c>
      <c r="T475" s="200">
        <f>T472</f>
        <v>1500</v>
      </c>
      <c r="U475" s="202"/>
      <c r="V475" s="202"/>
      <c r="W475" s="202"/>
    </row>
    <row r="476" spans="10:23" ht="12.75">
      <c r="J476" s="33"/>
      <c r="K476" s="33"/>
      <c r="L476" s="33"/>
      <c r="M476" s="34"/>
      <c r="N476" s="37"/>
      <c r="O476" s="34"/>
      <c r="P476" s="37"/>
      <c r="Q476" s="228"/>
      <c r="R476" s="289"/>
      <c r="S476" s="160"/>
      <c r="T476" s="37"/>
      <c r="U476" s="229"/>
      <c r="V476" s="229"/>
      <c r="W476" s="229"/>
    </row>
    <row r="477" spans="1:23" ht="12.75">
      <c r="A477" s="8" t="s">
        <v>467</v>
      </c>
      <c r="B477" s="8"/>
      <c r="C477" s="8"/>
      <c r="D477" s="8"/>
      <c r="E477" s="8"/>
      <c r="F477" s="8"/>
      <c r="G477" s="8"/>
      <c r="H477" s="8"/>
      <c r="I477" s="8">
        <v>1090</v>
      </c>
      <c r="J477" s="8" t="s">
        <v>94</v>
      </c>
      <c r="K477" s="8" t="s">
        <v>203</v>
      </c>
      <c r="L477" s="8"/>
      <c r="M477" s="18"/>
      <c r="N477" s="18"/>
      <c r="O477" s="18"/>
      <c r="P477" s="18"/>
      <c r="Q477" s="163"/>
      <c r="R477" s="277"/>
      <c r="S477" s="162"/>
      <c r="T477" s="162"/>
      <c r="U477" s="164"/>
      <c r="V477" s="164"/>
      <c r="W477" s="164"/>
    </row>
    <row r="478" spans="1:23" ht="12.75">
      <c r="A478" s="65" t="s">
        <v>467</v>
      </c>
      <c r="I478" s="1">
        <v>1090</v>
      </c>
      <c r="J478" s="72">
        <v>3</v>
      </c>
      <c r="K478" s="72" t="s">
        <v>9</v>
      </c>
      <c r="L478" s="72"/>
      <c r="M478" s="86">
        <f aca="true" t="shared" si="178" ref="M478:T479">M479</f>
        <v>0</v>
      </c>
      <c r="N478" s="85">
        <f t="shared" si="178"/>
        <v>5000</v>
      </c>
      <c r="O478" s="85">
        <f t="shared" si="178"/>
        <v>5000</v>
      </c>
      <c r="P478" s="85">
        <f t="shared" si="178"/>
        <v>5000</v>
      </c>
      <c r="Q478" s="147">
        <f t="shared" si="178"/>
        <v>7000</v>
      </c>
      <c r="R478" s="110">
        <f t="shared" si="178"/>
        <v>5000</v>
      </c>
      <c r="S478" s="148">
        <f t="shared" si="178"/>
        <v>5000</v>
      </c>
      <c r="T478" s="85">
        <f t="shared" si="178"/>
        <v>5000</v>
      </c>
      <c r="U478" s="149">
        <f aca="true" t="shared" si="179" ref="U478:W480">P478/O478*100</f>
        <v>100</v>
      </c>
      <c r="V478" s="149">
        <f t="shared" si="179"/>
        <v>140</v>
      </c>
      <c r="W478" s="149">
        <f t="shared" si="179"/>
        <v>71.42857142857143</v>
      </c>
    </row>
    <row r="479" spans="1:23" ht="12.75">
      <c r="A479" s="65" t="s">
        <v>467</v>
      </c>
      <c r="I479" s="1">
        <v>1090</v>
      </c>
      <c r="J479" s="25">
        <v>38</v>
      </c>
      <c r="K479" s="25" t="s">
        <v>52</v>
      </c>
      <c r="L479" s="25"/>
      <c r="M479" s="26">
        <f t="shared" si="178"/>
        <v>0</v>
      </c>
      <c r="N479" s="30">
        <f t="shared" si="178"/>
        <v>5000</v>
      </c>
      <c r="O479" s="30">
        <f t="shared" si="178"/>
        <v>5000</v>
      </c>
      <c r="P479" s="30">
        <f t="shared" si="178"/>
        <v>5000</v>
      </c>
      <c r="Q479" s="151">
        <f t="shared" si="178"/>
        <v>7000</v>
      </c>
      <c r="R479" s="110">
        <f t="shared" si="178"/>
        <v>5000</v>
      </c>
      <c r="S479" s="150">
        <f t="shared" si="178"/>
        <v>5000</v>
      </c>
      <c r="T479" s="30">
        <f t="shared" si="178"/>
        <v>5000</v>
      </c>
      <c r="U479" s="149">
        <f t="shared" si="179"/>
        <v>100</v>
      </c>
      <c r="V479" s="149">
        <f t="shared" si="179"/>
        <v>140</v>
      </c>
      <c r="W479" s="149">
        <f t="shared" si="179"/>
        <v>71.42857142857143</v>
      </c>
    </row>
    <row r="480" spans="1:23" ht="13.5" thickBot="1">
      <c r="A480" s="65" t="s">
        <v>467</v>
      </c>
      <c r="B480" s="1">
        <v>1</v>
      </c>
      <c r="C480" s="1">
        <v>2</v>
      </c>
      <c r="E480" s="1">
        <v>4</v>
      </c>
      <c r="I480" s="1">
        <v>1090</v>
      </c>
      <c r="J480" s="25">
        <v>3811</v>
      </c>
      <c r="K480" s="25" t="s">
        <v>242</v>
      </c>
      <c r="L480" s="25"/>
      <c r="M480" s="26">
        <v>0</v>
      </c>
      <c r="N480" s="30">
        <v>5000</v>
      </c>
      <c r="O480" s="30">
        <v>5000</v>
      </c>
      <c r="P480" s="30">
        <v>5000</v>
      </c>
      <c r="Q480" s="151">
        <v>7000</v>
      </c>
      <c r="R480" s="110">
        <v>5000</v>
      </c>
      <c r="S480" s="150">
        <v>5000</v>
      </c>
      <c r="T480" s="30">
        <v>5000</v>
      </c>
      <c r="U480" s="149">
        <f t="shared" si="179"/>
        <v>100</v>
      </c>
      <c r="V480" s="149">
        <f t="shared" si="179"/>
        <v>140</v>
      </c>
      <c r="W480" s="149">
        <f t="shared" si="179"/>
        <v>71.42857142857143</v>
      </c>
    </row>
    <row r="481" spans="1:23" ht="12.75">
      <c r="A481" s="16"/>
      <c r="J481" s="199"/>
      <c r="K481" s="199" t="s">
        <v>323</v>
      </c>
      <c r="L481" s="199"/>
      <c r="M481" s="200">
        <f aca="true" t="shared" si="180" ref="M481:R481">M478</f>
        <v>0</v>
      </c>
      <c r="N481" s="200">
        <f>N478</f>
        <v>5000</v>
      </c>
      <c r="O481" s="200">
        <f t="shared" si="180"/>
        <v>5000</v>
      </c>
      <c r="P481" s="200">
        <f t="shared" si="180"/>
        <v>5000</v>
      </c>
      <c r="Q481" s="201">
        <f>Q478</f>
        <v>7000</v>
      </c>
      <c r="R481" s="288">
        <f t="shared" si="180"/>
        <v>5000</v>
      </c>
      <c r="S481" s="201">
        <f>S478</f>
        <v>5000</v>
      </c>
      <c r="T481" s="200">
        <f>T478</f>
        <v>5000</v>
      </c>
      <c r="U481" s="202"/>
      <c r="V481" s="202"/>
      <c r="W481" s="202"/>
    </row>
    <row r="482" spans="10:23" ht="12.75">
      <c r="J482" s="33"/>
      <c r="K482" s="33"/>
      <c r="L482" s="33"/>
      <c r="M482" s="34"/>
      <c r="N482" s="37"/>
      <c r="O482" s="34"/>
      <c r="P482" s="37"/>
      <c r="Q482" s="228"/>
      <c r="R482" s="289"/>
      <c r="S482" s="160"/>
      <c r="T482" s="37"/>
      <c r="U482" s="229"/>
      <c r="V482" s="229"/>
      <c r="W482" s="229"/>
    </row>
    <row r="483" spans="1:23" ht="12.75">
      <c r="A483" s="7" t="s">
        <v>424</v>
      </c>
      <c r="B483" s="7"/>
      <c r="C483" s="7"/>
      <c r="D483" s="7"/>
      <c r="E483" s="7"/>
      <c r="F483" s="7"/>
      <c r="G483" s="7"/>
      <c r="H483" s="7"/>
      <c r="I483" s="7"/>
      <c r="J483" s="144" t="s">
        <v>269</v>
      </c>
      <c r="K483" s="144" t="s">
        <v>260</v>
      </c>
      <c r="L483" s="144"/>
      <c r="M483" s="17"/>
      <c r="N483" s="17"/>
      <c r="O483" s="17"/>
      <c r="P483" s="17"/>
      <c r="Q483" s="169"/>
      <c r="R483" s="279"/>
      <c r="S483" s="168"/>
      <c r="T483" s="168"/>
      <c r="U483" s="170"/>
      <c r="V483" s="170"/>
      <c r="W483" s="170"/>
    </row>
    <row r="484" spans="1:23" ht="12.75">
      <c r="A484" s="8" t="s">
        <v>468</v>
      </c>
      <c r="B484" s="8"/>
      <c r="C484" s="8"/>
      <c r="D484" s="8"/>
      <c r="E484" s="8"/>
      <c r="F484" s="8"/>
      <c r="G484" s="8"/>
      <c r="H484" s="8"/>
      <c r="I484" s="8">
        <v>1012</v>
      </c>
      <c r="J484" s="8" t="s">
        <v>94</v>
      </c>
      <c r="K484" s="8" t="s">
        <v>261</v>
      </c>
      <c r="L484" s="8"/>
      <c r="M484" s="18"/>
      <c r="N484" s="18"/>
      <c r="O484" s="18"/>
      <c r="P484" s="18"/>
      <c r="Q484" s="163"/>
      <c r="R484" s="277"/>
      <c r="S484" s="163"/>
      <c r="T484" s="18"/>
      <c r="U484" s="164"/>
      <c r="V484" s="164"/>
      <c r="W484" s="164"/>
    </row>
    <row r="485" spans="1:23" ht="12.75">
      <c r="A485" s="21" t="s">
        <v>468</v>
      </c>
      <c r="I485" s="1">
        <v>1012</v>
      </c>
      <c r="J485" s="72">
        <v>3</v>
      </c>
      <c r="K485" s="72" t="s">
        <v>9</v>
      </c>
      <c r="L485" s="72"/>
      <c r="M485" s="86">
        <f>M486+M487+M488</f>
        <v>0</v>
      </c>
      <c r="N485" s="85">
        <f>N486+N487+N488+N489</f>
        <v>175325</v>
      </c>
      <c r="O485" s="85">
        <f>O486+O487+O488</f>
        <v>150000</v>
      </c>
      <c r="P485" s="85">
        <f>P486+P487+P488+P489</f>
        <v>333960</v>
      </c>
      <c r="Q485" s="147">
        <f>Q486+Q487+Q488</f>
        <v>160000</v>
      </c>
      <c r="R485" s="110">
        <f>R486+R487+R488+R489</f>
        <v>333960</v>
      </c>
      <c r="S485" s="148">
        <f>S486+S487+S488+S489</f>
        <v>333960</v>
      </c>
      <c r="T485" s="85">
        <f>T486+T487+T488+T489</f>
        <v>333960</v>
      </c>
      <c r="U485" s="149">
        <f aca="true" t="shared" si="181" ref="U485:W489">P485/O485*100</f>
        <v>222.64</v>
      </c>
      <c r="V485" s="149">
        <f t="shared" si="181"/>
        <v>47.90992933285423</v>
      </c>
      <c r="W485" s="149">
        <f t="shared" si="181"/>
        <v>208.725</v>
      </c>
    </row>
    <row r="486" spans="1:23" ht="12.75">
      <c r="A486" s="21" t="s">
        <v>468</v>
      </c>
      <c r="B486" s="1">
        <v>1</v>
      </c>
      <c r="E486" s="1">
        <v>4</v>
      </c>
      <c r="I486" s="1">
        <v>1012</v>
      </c>
      <c r="J486" s="25">
        <v>31</v>
      </c>
      <c r="K486" s="25" t="s">
        <v>37</v>
      </c>
      <c r="L486" s="25"/>
      <c r="M486" s="26">
        <v>0</v>
      </c>
      <c r="N486" s="30">
        <v>0</v>
      </c>
      <c r="O486" s="30">
        <v>150000</v>
      </c>
      <c r="P486" s="30">
        <v>0</v>
      </c>
      <c r="Q486" s="151">
        <v>160000</v>
      </c>
      <c r="R486" s="110">
        <v>0</v>
      </c>
      <c r="S486" s="150">
        <v>0</v>
      </c>
      <c r="T486" s="30">
        <v>0</v>
      </c>
      <c r="U486" s="149">
        <f t="shared" si="181"/>
        <v>0</v>
      </c>
      <c r="V486" s="149" t="e">
        <f t="shared" si="181"/>
        <v>#DIV/0!</v>
      </c>
      <c r="W486" s="149">
        <f t="shared" si="181"/>
        <v>0</v>
      </c>
    </row>
    <row r="487" spans="1:23" ht="12.75">
      <c r="A487" s="21" t="s">
        <v>468</v>
      </c>
      <c r="I487" s="1">
        <v>1012</v>
      </c>
      <c r="J487" s="25">
        <v>32</v>
      </c>
      <c r="K487" s="32" t="s">
        <v>262</v>
      </c>
      <c r="L487" s="31"/>
      <c r="M487" s="26">
        <v>0</v>
      </c>
      <c r="N487" s="30">
        <v>300</v>
      </c>
      <c r="O487" s="30">
        <v>0</v>
      </c>
      <c r="P487" s="30">
        <v>0</v>
      </c>
      <c r="Q487" s="151">
        <v>0</v>
      </c>
      <c r="R487" s="110">
        <v>0</v>
      </c>
      <c r="S487" s="150">
        <v>0</v>
      </c>
      <c r="T487" s="30">
        <v>0</v>
      </c>
      <c r="U487" s="149" t="e">
        <f t="shared" si="181"/>
        <v>#DIV/0!</v>
      </c>
      <c r="V487" s="149" t="e">
        <f t="shared" si="181"/>
        <v>#DIV/0!</v>
      </c>
      <c r="W487" s="149" t="e">
        <f t="shared" si="181"/>
        <v>#DIV/0!</v>
      </c>
    </row>
    <row r="488" spans="1:23" ht="12.75">
      <c r="A488" s="21" t="s">
        <v>468</v>
      </c>
      <c r="I488" s="1">
        <v>1012</v>
      </c>
      <c r="J488" s="25">
        <v>34</v>
      </c>
      <c r="K488" s="32" t="s">
        <v>46</v>
      </c>
      <c r="L488" s="31"/>
      <c r="M488" s="26">
        <v>0</v>
      </c>
      <c r="N488" s="30">
        <v>0</v>
      </c>
      <c r="O488" s="26">
        <v>0</v>
      </c>
      <c r="P488" s="30">
        <v>0</v>
      </c>
      <c r="Q488" s="151">
        <v>0</v>
      </c>
      <c r="R488" s="110">
        <v>0</v>
      </c>
      <c r="S488" s="150">
        <v>0</v>
      </c>
      <c r="T488" s="30">
        <v>0</v>
      </c>
      <c r="U488" s="149" t="e">
        <f t="shared" si="181"/>
        <v>#DIV/0!</v>
      </c>
      <c r="V488" s="149" t="e">
        <f t="shared" si="181"/>
        <v>#DIV/0!</v>
      </c>
      <c r="W488" s="149" t="e">
        <f t="shared" si="181"/>
        <v>#DIV/0!</v>
      </c>
    </row>
    <row r="489" spans="1:23" ht="13.5" thickBot="1">
      <c r="A489" s="65"/>
      <c r="J489" s="57">
        <v>38</v>
      </c>
      <c r="K489" s="84" t="s">
        <v>389</v>
      </c>
      <c r="L489" s="66"/>
      <c r="M489" s="58"/>
      <c r="N489" s="63">
        <v>175025</v>
      </c>
      <c r="O489" s="58">
        <v>0</v>
      </c>
      <c r="P489" s="63">
        <v>333960</v>
      </c>
      <c r="Q489" s="211">
        <v>0</v>
      </c>
      <c r="R489" s="290">
        <v>333960</v>
      </c>
      <c r="S489" s="210">
        <v>333960</v>
      </c>
      <c r="T489" s="63">
        <v>333960</v>
      </c>
      <c r="U489" s="154" t="e">
        <f t="shared" si="181"/>
        <v>#DIV/0!</v>
      </c>
      <c r="V489" s="154">
        <f t="shared" si="181"/>
        <v>0</v>
      </c>
      <c r="W489" s="154" t="e">
        <f t="shared" si="181"/>
        <v>#DIV/0!</v>
      </c>
    </row>
    <row r="490" spans="1:23" ht="12.75">
      <c r="A490" s="16"/>
      <c r="J490" s="199"/>
      <c r="K490" s="199" t="s">
        <v>323</v>
      </c>
      <c r="L490" s="199"/>
      <c r="M490" s="200">
        <f aca="true" t="shared" si="182" ref="M490:R490">M485</f>
        <v>0</v>
      </c>
      <c r="N490" s="200">
        <f>N485</f>
        <v>175325</v>
      </c>
      <c r="O490" s="200">
        <f t="shared" si="182"/>
        <v>150000</v>
      </c>
      <c r="P490" s="200">
        <f t="shared" si="182"/>
        <v>333960</v>
      </c>
      <c r="Q490" s="201">
        <f>Q485</f>
        <v>160000</v>
      </c>
      <c r="R490" s="288">
        <f t="shared" si="182"/>
        <v>333960</v>
      </c>
      <c r="S490" s="201">
        <f>S485</f>
        <v>333960</v>
      </c>
      <c r="T490" s="200">
        <f>T485</f>
        <v>333960</v>
      </c>
      <c r="U490" s="202"/>
      <c r="V490" s="202"/>
      <c r="W490" s="202"/>
    </row>
    <row r="491" spans="10:23" ht="12.75">
      <c r="J491" s="53"/>
      <c r="K491" s="53"/>
      <c r="L491" s="53"/>
      <c r="M491" s="34"/>
      <c r="N491" s="37"/>
      <c r="O491" s="34"/>
      <c r="P491" s="37"/>
      <c r="Q491" s="228"/>
      <c r="R491" s="289"/>
      <c r="S491" s="160"/>
      <c r="T491" s="37"/>
      <c r="U491" s="229"/>
      <c r="V491" s="229"/>
      <c r="W491" s="229"/>
    </row>
    <row r="492" spans="1:23" s="21" customFormat="1" ht="12.75">
      <c r="A492" s="7" t="s">
        <v>425</v>
      </c>
      <c r="B492" s="7"/>
      <c r="C492" s="7"/>
      <c r="D492" s="7"/>
      <c r="E492" s="7"/>
      <c r="F492" s="7"/>
      <c r="G492" s="7"/>
      <c r="H492" s="7"/>
      <c r="I492" s="7"/>
      <c r="J492" s="144" t="s">
        <v>299</v>
      </c>
      <c r="K492" s="144" t="s">
        <v>270</v>
      </c>
      <c r="L492" s="144"/>
      <c r="M492" s="17"/>
      <c r="N492" s="17"/>
      <c r="O492" s="17"/>
      <c r="P492" s="17"/>
      <c r="Q492" s="169"/>
      <c r="R492" s="279"/>
      <c r="S492" s="168"/>
      <c r="T492" s="168"/>
      <c r="U492" s="170"/>
      <c r="V492" s="170"/>
      <c r="W492" s="170"/>
    </row>
    <row r="493" spans="1:23" s="21" customFormat="1" ht="12.75">
      <c r="A493" s="8" t="s">
        <v>469</v>
      </c>
      <c r="B493" s="8"/>
      <c r="C493" s="8"/>
      <c r="D493" s="8"/>
      <c r="E493" s="8"/>
      <c r="F493" s="8"/>
      <c r="G493" s="8"/>
      <c r="H493" s="8"/>
      <c r="I493" s="8">
        <v>760</v>
      </c>
      <c r="J493" s="8" t="s">
        <v>139</v>
      </c>
      <c r="K493" s="8" t="s">
        <v>271</v>
      </c>
      <c r="L493" s="8"/>
      <c r="M493" s="18"/>
      <c r="N493" s="18"/>
      <c r="O493" s="18"/>
      <c r="P493" s="18"/>
      <c r="Q493" s="163"/>
      <c r="R493" s="277"/>
      <c r="S493" s="163"/>
      <c r="T493" s="18"/>
      <c r="U493" s="164"/>
      <c r="V493" s="164"/>
      <c r="W493" s="164"/>
    </row>
    <row r="494" spans="1:23" ht="12.75">
      <c r="A494" s="21" t="s">
        <v>469</v>
      </c>
      <c r="I494" s="1">
        <v>760</v>
      </c>
      <c r="J494" s="72">
        <v>3</v>
      </c>
      <c r="K494" s="72" t="s">
        <v>9</v>
      </c>
      <c r="L494" s="72"/>
      <c r="M494" s="86">
        <f aca="true" t="shared" si="183" ref="M494:T494">M495</f>
        <v>39772</v>
      </c>
      <c r="N494" s="85">
        <f t="shared" si="183"/>
        <v>35734</v>
      </c>
      <c r="O494" s="85">
        <f t="shared" si="183"/>
        <v>40000</v>
      </c>
      <c r="P494" s="85">
        <f t="shared" si="183"/>
        <v>27000</v>
      </c>
      <c r="Q494" s="147">
        <f t="shared" si="183"/>
        <v>52000</v>
      </c>
      <c r="R494" s="110">
        <f t="shared" si="183"/>
        <v>34000</v>
      </c>
      <c r="S494" s="148">
        <f t="shared" si="183"/>
        <v>34000</v>
      </c>
      <c r="T494" s="85">
        <f t="shared" si="183"/>
        <v>34000</v>
      </c>
      <c r="U494" s="149">
        <v>0</v>
      </c>
      <c r="V494" s="149">
        <f aca="true" t="shared" si="184" ref="V494:W498">Q494/P494</f>
        <v>1.9259259259259258</v>
      </c>
      <c r="W494" s="149">
        <f t="shared" si="184"/>
        <v>0.6538461538461539</v>
      </c>
    </row>
    <row r="495" spans="1:23" ht="12.75">
      <c r="A495" s="21" t="s">
        <v>469</v>
      </c>
      <c r="I495" s="1">
        <v>760</v>
      </c>
      <c r="J495" s="25">
        <v>32</v>
      </c>
      <c r="K495" s="32" t="s">
        <v>41</v>
      </c>
      <c r="L495" s="31"/>
      <c r="M495" s="26">
        <f>M496+M497</f>
        <v>39772</v>
      </c>
      <c r="N495" s="30">
        <f aca="true" t="shared" si="185" ref="N495:T495">N496+N497+N498</f>
        <v>35734</v>
      </c>
      <c r="O495" s="30">
        <f t="shared" si="185"/>
        <v>40000</v>
      </c>
      <c r="P495" s="30">
        <f t="shared" si="185"/>
        <v>27000</v>
      </c>
      <c r="Q495" s="151">
        <f t="shared" si="185"/>
        <v>52000</v>
      </c>
      <c r="R495" s="110">
        <f t="shared" si="185"/>
        <v>34000</v>
      </c>
      <c r="S495" s="150">
        <f t="shared" si="185"/>
        <v>34000</v>
      </c>
      <c r="T495" s="30">
        <f t="shared" si="185"/>
        <v>34000</v>
      </c>
      <c r="U495" s="149">
        <v>0</v>
      </c>
      <c r="V495" s="149">
        <f t="shared" si="184"/>
        <v>1.9259259259259258</v>
      </c>
      <c r="W495" s="149">
        <f t="shared" si="184"/>
        <v>0.6538461538461539</v>
      </c>
    </row>
    <row r="496" spans="1:23" ht="12.75">
      <c r="A496" s="21" t="s">
        <v>469</v>
      </c>
      <c r="C496" s="1">
        <v>2</v>
      </c>
      <c r="D496" s="1">
        <v>3</v>
      </c>
      <c r="E496" s="1">
        <v>4</v>
      </c>
      <c r="I496" s="1">
        <v>760</v>
      </c>
      <c r="J496" s="25">
        <v>3234</v>
      </c>
      <c r="K496" s="25" t="s">
        <v>272</v>
      </c>
      <c r="L496" s="25"/>
      <c r="M496" s="26">
        <v>39040</v>
      </c>
      <c r="N496" s="30">
        <v>19680</v>
      </c>
      <c r="O496" s="30">
        <v>30000</v>
      </c>
      <c r="P496" s="30">
        <v>20000</v>
      </c>
      <c r="Q496" s="151">
        <v>40000</v>
      </c>
      <c r="R496" s="110">
        <v>25000</v>
      </c>
      <c r="S496" s="150">
        <v>25000</v>
      </c>
      <c r="T496" s="30">
        <v>25000</v>
      </c>
      <c r="U496" s="149">
        <v>0</v>
      </c>
      <c r="V496" s="149">
        <f t="shared" si="184"/>
        <v>2</v>
      </c>
      <c r="W496" s="149">
        <f t="shared" si="184"/>
        <v>0.625</v>
      </c>
    </row>
    <row r="497" spans="1:23" ht="12.75">
      <c r="A497" s="21" t="s">
        <v>469</v>
      </c>
      <c r="C497" s="1">
        <v>2</v>
      </c>
      <c r="D497" s="1">
        <v>3</v>
      </c>
      <c r="E497" s="1">
        <v>4</v>
      </c>
      <c r="I497" s="1">
        <v>760</v>
      </c>
      <c r="J497" s="25">
        <v>3236</v>
      </c>
      <c r="K497" s="25" t="s">
        <v>273</v>
      </c>
      <c r="L497" s="25"/>
      <c r="M497" s="26">
        <v>732</v>
      </c>
      <c r="N497" s="30">
        <v>12684</v>
      </c>
      <c r="O497" s="30">
        <v>8000</v>
      </c>
      <c r="P497" s="30">
        <v>3000</v>
      </c>
      <c r="Q497" s="151">
        <v>10000</v>
      </c>
      <c r="R497" s="110">
        <v>5000</v>
      </c>
      <c r="S497" s="150">
        <v>5000</v>
      </c>
      <c r="T497" s="30">
        <v>5000</v>
      </c>
      <c r="U497" s="149">
        <v>0</v>
      </c>
      <c r="V497" s="149">
        <f t="shared" si="184"/>
        <v>3.3333333333333335</v>
      </c>
      <c r="W497" s="149">
        <f t="shared" si="184"/>
        <v>0.5</v>
      </c>
    </row>
    <row r="498" spans="1:23" ht="13.5" thickBot="1">
      <c r="A498" s="21" t="s">
        <v>469</v>
      </c>
      <c r="C498" s="1">
        <v>2</v>
      </c>
      <c r="D498" s="1">
        <v>3</v>
      </c>
      <c r="E498" s="1">
        <v>4</v>
      </c>
      <c r="I498" s="1">
        <v>760</v>
      </c>
      <c r="J498" s="25">
        <v>3237</v>
      </c>
      <c r="K498" s="25" t="s">
        <v>274</v>
      </c>
      <c r="L498" s="25"/>
      <c r="M498" s="26">
        <v>0</v>
      </c>
      <c r="N498" s="30">
        <v>3370</v>
      </c>
      <c r="O498" s="30">
        <v>2000</v>
      </c>
      <c r="P498" s="30">
        <v>4000</v>
      </c>
      <c r="Q498" s="151">
        <v>2000</v>
      </c>
      <c r="R498" s="110">
        <v>4000</v>
      </c>
      <c r="S498" s="150">
        <v>4000</v>
      </c>
      <c r="T498" s="30">
        <v>4000</v>
      </c>
      <c r="U498" s="149">
        <v>0</v>
      </c>
      <c r="V498" s="149">
        <f t="shared" si="184"/>
        <v>0.5</v>
      </c>
      <c r="W498" s="149">
        <f t="shared" si="184"/>
        <v>2</v>
      </c>
    </row>
    <row r="499" spans="1:23" ht="13.5" thickBot="1">
      <c r="A499" s="16"/>
      <c r="J499" s="199"/>
      <c r="K499" s="199" t="s">
        <v>323</v>
      </c>
      <c r="L499" s="199"/>
      <c r="M499" s="200">
        <f aca="true" t="shared" si="186" ref="M499:R499">M494</f>
        <v>39772</v>
      </c>
      <c r="N499" s="200">
        <f>N494</f>
        <v>35734</v>
      </c>
      <c r="O499" s="200">
        <f t="shared" si="186"/>
        <v>40000</v>
      </c>
      <c r="P499" s="200">
        <f t="shared" si="186"/>
        <v>27000</v>
      </c>
      <c r="Q499" s="201">
        <f>Q494</f>
        <v>52000</v>
      </c>
      <c r="R499" s="288">
        <f t="shared" si="186"/>
        <v>34000</v>
      </c>
      <c r="S499" s="201">
        <f>S494</f>
        <v>34000</v>
      </c>
      <c r="T499" s="200">
        <f>T494</f>
        <v>34000</v>
      </c>
      <c r="U499" s="202"/>
      <c r="V499" s="202"/>
      <c r="W499" s="202"/>
    </row>
    <row r="500" spans="10:23" ht="13.5" thickBot="1">
      <c r="J500" s="175"/>
      <c r="K500" s="175" t="s">
        <v>336</v>
      </c>
      <c r="L500" s="175"/>
      <c r="M500" s="176">
        <f aca="true" t="shared" si="187" ref="M500:T500">M462+M468+M475+M481+M490+M499</f>
        <v>615981</v>
      </c>
      <c r="N500" s="176">
        <f t="shared" si="187"/>
        <v>732559</v>
      </c>
      <c r="O500" s="176">
        <f t="shared" si="187"/>
        <v>701500</v>
      </c>
      <c r="P500" s="176">
        <f t="shared" si="187"/>
        <v>902810</v>
      </c>
      <c r="Q500" s="177">
        <f t="shared" si="187"/>
        <v>807000</v>
      </c>
      <c r="R500" s="281">
        <f t="shared" si="187"/>
        <v>954460</v>
      </c>
      <c r="S500" s="177">
        <f t="shared" si="187"/>
        <v>954460</v>
      </c>
      <c r="T500" s="176">
        <f t="shared" si="187"/>
        <v>954460</v>
      </c>
      <c r="U500" s="178"/>
      <c r="V500" s="178"/>
      <c r="W500" s="178"/>
    </row>
    <row r="501" spans="10:23" ht="13.5" thickTop="1">
      <c r="J501" s="51"/>
      <c r="K501" s="179" t="s">
        <v>337</v>
      </c>
      <c r="L501" s="51"/>
      <c r="M501" s="180">
        <f aca="true" t="shared" si="188" ref="M501:T501">M396+M429+M443+M453+M500</f>
        <v>913677</v>
      </c>
      <c r="N501" s="180">
        <f t="shared" si="188"/>
        <v>919650</v>
      </c>
      <c r="O501" s="180">
        <f t="shared" si="188"/>
        <v>891600</v>
      </c>
      <c r="P501" s="180">
        <f t="shared" si="188"/>
        <v>1069139</v>
      </c>
      <c r="Q501" s="181">
        <f t="shared" si="188"/>
        <v>1055600</v>
      </c>
      <c r="R501" s="282">
        <f t="shared" si="188"/>
        <v>1135960</v>
      </c>
      <c r="S501" s="181">
        <f t="shared" si="188"/>
        <v>1135960</v>
      </c>
      <c r="T501" s="180">
        <f t="shared" si="188"/>
        <v>1135960</v>
      </c>
      <c r="U501" s="182"/>
      <c r="V501" s="182"/>
      <c r="W501" s="182"/>
    </row>
    <row r="502" spans="10:23" ht="12.75">
      <c r="J502" s="33"/>
      <c r="K502" s="33"/>
      <c r="L502" s="33"/>
      <c r="M502" s="34"/>
      <c r="N502" s="99"/>
      <c r="O502" s="34"/>
      <c r="P502" s="37"/>
      <c r="Q502" s="228"/>
      <c r="R502" s="289"/>
      <c r="S502" s="160"/>
      <c r="T502" s="37"/>
      <c r="U502" s="229"/>
      <c r="V502" s="229"/>
      <c r="W502" s="229"/>
    </row>
    <row r="503" spans="1:23" ht="12.75">
      <c r="A503" s="21"/>
      <c r="B503" s="21"/>
      <c r="C503" s="21"/>
      <c r="D503" s="21"/>
      <c r="E503" s="21"/>
      <c r="F503" s="21"/>
      <c r="G503" s="21"/>
      <c r="H503" s="21"/>
      <c r="I503" s="21"/>
      <c r="J503" s="141" t="s">
        <v>300</v>
      </c>
      <c r="K503" s="141" t="s">
        <v>354</v>
      </c>
      <c r="L503" s="141"/>
      <c r="M503" s="23"/>
      <c r="N503" s="255"/>
      <c r="O503" s="23"/>
      <c r="P503" s="23"/>
      <c r="Q503" s="185"/>
      <c r="R503" s="284"/>
      <c r="S503" s="186"/>
      <c r="T503" s="186"/>
      <c r="U503" s="187"/>
      <c r="V503" s="187"/>
      <c r="W503" s="187"/>
    </row>
    <row r="504" spans="1:23" ht="12.75">
      <c r="A504" s="21"/>
      <c r="B504" s="21"/>
      <c r="C504" s="21"/>
      <c r="D504" s="21"/>
      <c r="E504" s="21"/>
      <c r="F504" s="21"/>
      <c r="G504" s="21"/>
      <c r="H504" s="21"/>
      <c r="I504" s="21"/>
      <c r="J504" s="142" t="s">
        <v>301</v>
      </c>
      <c r="K504" s="9" t="s">
        <v>355</v>
      </c>
      <c r="L504" s="9"/>
      <c r="M504" s="19"/>
      <c r="N504" s="234"/>
      <c r="O504" s="19"/>
      <c r="P504" s="19"/>
      <c r="Q504" s="188"/>
      <c r="R504" s="285"/>
      <c r="S504" s="189"/>
      <c r="T504" s="189"/>
      <c r="U504" s="190"/>
      <c r="V504" s="190"/>
      <c r="W504" s="190"/>
    </row>
    <row r="505" spans="1:23" ht="12.75">
      <c r="A505" s="21"/>
      <c r="B505" s="21"/>
      <c r="C505" s="21"/>
      <c r="D505" s="21"/>
      <c r="E505" s="21"/>
      <c r="F505" s="21"/>
      <c r="G505" s="21"/>
      <c r="H505" s="21"/>
      <c r="I505" s="21">
        <v>600</v>
      </c>
      <c r="J505" s="21" t="s">
        <v>257</v>
      </c>
      <c r="K505" s="1" t="s">
        <v>121</v>
      </c>
      <c r="L505" s="21"/>
      <c r="M505" s="22"/>
      <c r="N505" s="231"/>
      <c r="O505" s="22"/>
      <c r="P505" s="22"/>
      <c r="Q505" s="183"/>
      <c r="R505" s="286"/>
      <c r="S505" s="191"/>
      <c r="T505" s="191"/>
      <c r="U505" s="192"/>
      <c r="V505" s="192"/>
      <c r="W505" s="192"/>
    </row>
    <row r="506" spans="1:23" ht="12.75">
      <c r="A506" s="7" t="s">
        <v>426</v>
      </c>
      <c r="B506" s="7"/>
      <c r="C506" s="7"/>
      <c r="D506" s="7"/>
      <c r="E506" s="7"/>
      <c r="F506" s="7"/>
      <c r="G506" s="7"/>
      <c r="H506" s="7"/>
      <c r="I506" s="7"/>
      <c r="J506" s="144" t="s">
        <v>302</v>
      </c>
      <c r="K506" s="144" t="s">
        <v>356</v>
      </c>
      <c r="L506" s="144"/>
      <c r="M506" s="17"/>
      <c r="N506" s="235"/>
      <c r="O506" s="17"/>
      <c r="P506" s="17"/>
      <c r="Q506" s="169"/>
      <c r="R506" s="279"/>
      <c r="S506" s="168"/>
      <c r="T506" s="168"/>
      <c r="U506" s="170"/>
      <c r="V506" s="170"/>
      <c r="W506" s="170"/>
    </row>
    <row r="507" spans="1:23" ht="12.75">
      <c r="A507" s="8" t="s">
        <v>470</v>
      </c>
      <c r="B507" s="8"/>
      <c r="C507" s="8"/>
      <c r="D507" s="8"/>
      <c r="E507" s="8"/>
      <c r="F507" s="8"/>
      <c r="G507" s="8"/>
      <c r="H507" s="8"/>
      <c r="I507" s="8">
        <v>660</v>
      </c>
      <c r="J507" s="8" t="s">
        <v>141</v>
      </c>
      <c r="K507" s="8" t="s">
        <v>263</v>
      </c>
      <c r="L507" s="8"/>
      <c r="M507" s="18"/>
      <c r="N507" s="230"/>
      <c r="O507" s="18"/>
      <c r="P507" s="18"/>
      <c r="Q507" s="163"/>
      <c r="R507" s="277"/>
      <c r="S507" s="162"/>
      <c r="T507" s="162"/>
      <c r="U507" s="164"/>
      <c r="V507" s="164"/>
      <c r="W507" s="164"/>
    </row>
    <row r="508" spans="1:23" s="21" customFormat="1" ht="12.75">
      <c r="A508" s="21" t="s">
        <v>470</v>
      </c>
      <c r="I508" s="21">
        <v>660</v>
      </c>
      <c r="J508" s="115">
        <v>3</v>
      </c>
      <c r="K508" s="115" t="s">
        <v>9</v>
      </c>
      <c r="L508" s="115"/>
      <c r="M508" s="85">
        <f aca="true" t="shared" si="189" ref="M508:R508">M509+M516</f>
        <v>327753</v>
      </c>
      <c r="N508" s="85">
        <f>N509+N516</f>
        <v>197206</v>
      </c>
      <c r="O508" s="85">
        <f t="shared" si="189"/>
        <v>265000</v>
      </c>
      <c r="P508" s="85">
        <f t="shared" si="189"/>
        <v>330984</v>
      </c>
      <c r="Q508" s="150">
        <f>Q509+Q516</f>
        <v>0</v>
      </c>
      <c r="R508" s="110">
        <f t="shared" si="189"/>
        <v>290700</v>
      </c>
      <c r="S508" s="150">
        <f>S509+S516</f>
        <v>290700</v>
      </c>
      <c r="T508" s="30">
        <f>T509+T516</f>
        <v>290700</v>
      </c>
      <c r="U508" s="149">
        <v>0</v>
      </c>
      <c r="V508" s="149">
        <v>0</v>
      </c>
      <c r="W508" s="149">
        <v>0</v>
      </c>
    </row>
    <row r="509" spans="1:23" s="21" customFormat="1" ht="12.75">
      <c r="A509" s="21" t="s">
        <v>470</v>
      </c>
      <c r="I509" s="21">
        <v>660</v>
      </c>
      <c r="J509" s="29">
        <v>31</v>
      </c>
      <c r="K509" s="29" t="s">
        <v>37</v>
      </c>
      <c r="L509" s="29"/>
      <c r="M509" s="30">
        <f aca="true" t="shared" si="190" ref="M509:T509">M510</f>
        <v>246498</v>
      </c>
      <c r="N509" s="30">
        <f t="shared" si="190"/>
        <v>107038</v>
      </c>
      <c r="O509" s="30">
        <f t="shared" si="190"/>
        <v>168500</v>
      </c>
      <c r="P509" s="30">
        <f t="shared" si="190"/>
        <v>191200</v>
      </c>
      <c r="Q509" s="150">
        <f t="shared" si="190"/>
        <v>0</v>
      </c>
      <c r="R509" s="110">
        <f t="shared" si="190"/>
        <v>190200</v>
      </c>
      <c r="S509" s="150">
        <f t="shared" si="190"/>
        <v>190200</v>
      </c>
      <c r="T509" s="30">
        <f t="shared" si="190"/>
        <v>190200</v>
      </c>
      <c r="U509" s="149">
        <v>0</v>
      </c>
      <c r="V509" s="149">
        <v>0</v>
      </c>
      <c r="W509" s="149">
        <v>0</v>
      </c>
    </row>
    <row r="510" spans="1:23" s="21" customFormat="1" ht="12.75">
      <c r="A510" s="21" t="s">
        <v>470</v>
      </c>
      <c r="I510" s="21">
        <v>660</v>
      </c>
      <c r="J510" s="73">
        <v>311</v>
      </c>
      <c r="K510" s="74" t="s">
        <v>225</v>
      </c>
      <c r="L510" s="75"/>
      <c r="M510" s="30">
        <f>M511+M513+M514+M515</f>
        <v>246498</v>
      </c>
      <c r="N510" s="30">
        <f>N511+N513+N514+N515</f>
        <v>107038</v>
      </c>
      <c r="O510" s="30">
        <f>O511+O513+O514+O515</f>
        <v>168500</v>
      </c>
      <c r="P510" s="30">
        <f>P511+P513+P514+P515+P512</f>
        <v>191200</v>
      </c>
      <c r="Q510" s="150">
        <f>Q511+Q513+Q514+Q515</f>
        <v>0</v>
      </c>
      <c r="R510" s="110">
        <f>R511+R513+R514+R515</f>
        <v>190200</v>
      </c>
      <c r="S510" s="150">
        <f>S511+S513+S514+S515</f>
        <v>190200</v>
      </c>
      <c r="T510" s="30">
        <f>T511+T513+T514+T515</f>
        <v>190200</v>
      </c>
      <c r="U510" s="149">
        <v>0</v>
      </c>
      <c r="V510" s="149">
        <v>0</v>
      </c>
      <c r="W510" s="149">
        <v>0</v>
      </c>
    </row>
    <row r="511" spans="1:23" s="21" customFormat="1" ht="12.75">
      <c r="A511" s="21" t="s">
        <v>470</v>
      </c>
      <c r="B511" s="21">
        <v>1</v>
      </c>
      <c r="E511" s="21">
        <v>4</v>
      </c>
      <c r="I511" s="21">
        <v>660</v>
      </c>
      <c r="J511" s="29">
        <v>3111</v>
      </c>
      <c r="K511" s="29" t="s">
        <v>217</v>
      </c>
      <c r="L511" s="29"/>
      <c r="M511" s="30">
        <v>201281</v>
      </c>
      <c r="N511" s="30">
        <v>86431</v>
      </c>
      <c r="O511" s="30">
        <v>135000</v>
      </c>
      <c r="P511" s="30">
        <v>154000</v>
      </c>
      <c r="Q511" s="150">
        <v>0</v>
      </c>
      <c r="R511" s="110">
        <v>154000</v>
      </c>
      <c r="S511" s="150">
        <v>154000</v>
      </c>
      <c r="T511" s="30">
        <v>154000</v>
      </c>
      <c r="U511" s="149">
        <v>0</v>
      </c>
      <c r="V511" s="149">
        <v>0</v>
      </c>
      <c r="W511" s="149">
        <v>0</v>
      </c>
    </row>
    <row r="512" spans="1:23" s="21" customFormat="1" ht="12.75">
      <c r="A512" s="21" t="s">
        <v>470</v>
      </c>
      <c r="B512" s="21">
        <v>1</v>
      </c>
      <c r="E512" s="21">
        <v>4</v>
      </c>
      <c r="I512" s="21">
        <v>660</v>
      </c>
      <c r="J512" s="29">
        <v>3113</v>
      </c>
      <c r="K512" s="29" t="s">
        <v>514</v>
      </c>
      <c r="L512" s="29"/>
      <c r="M512" s="30"/>
      <c r="N512" s="30">
        <v>0</v>
      </c>
      <c r="O512" s="30">
        <v>0</v>
      </c>
      <c r="P512" s="30">
        <v>1000</v>
      </c>
      <c r="Q512" s="150">
        <v>0</v>
      </c>
      <c r="R512" s="110">
        <v>0</v>
      </c>
      <c r="S512" s="150">
        <v>0</v>
      </c>
      <c r="T512" s="30">
        <v>0</v>
      </c>
      <c r="U512" s="149"/>
      <c r="V512" s="149"/>
      <c r="W512" s="149"/>
    </row>
    <row r="513" spans="1:23" s="21" customFormat="1" ht="12.75">
      <c r="A513" s="21" t="s">
        <v>470</v>
      </c>
      <c r="B513" s="21">
        <v>1</v>
      </c>
      <c r="E513" s="21">
        <v>4</v>
      </c>
      <c r="I513" s="21">
        <v>660</v>
      </c>
      <c r="J513" s="29">
        <v>3121</v>
      </c>
      <c r="K513" s="29" t="s">
        <v>39</v>
      </c>
      <c r="L513" s="29"/>
      <c r="M513" s="30">
        <v>10600</v>
      </c>
      <c r="N513" s="30">
        <v>5750</v>
      </c>
      <c r="O513" s="30">
        <v>9500</v>
      </c>
      <c r="P513" s="30">
        <v>9500</v>
      </c>
      <c r="Q513" s="150">
        <v>0</v>
      </c>
      <c r="R513" s="110">
        <v>9500</v>
      </c>
      <c r="S513" s="150">
        <v>9500</v>
      </c>
      <c r="T513" s="30">
        <v>9500</v>
      </c>
      <c r="U513" s="149">
        <v>0</v>
      </c>
      <c r="V513" s="149">
        <v>0</v>
      </c>
      <c r="W513" s="149">
        <v>0</v>
      </c>
    </row>
    <row r="514" spans="1:23" s="21" customFormat="1" ht="12.75">
      <c r="A514" s="21" t="s">
        <v>470</v>
      </c>
      <c r="B514" s="21">
        <v>1</v>
      </c>
      <c r="E514" s="21">
        <v>4</v>
      </c>
      <c r="I514" s="21">
        <v>660</v>
      </c>
      <c r="J514" s="29">
        <v>3132</v>
      </c>
      <c r="K514" s="29" t="s">
        <v>264</v>
      </c>
      <c r="L514" s="29"/>
      <c r="M514" s="30">
        <v>31195</v>
      </c>
      <c r="N514" s="30">
        <v>13388</v>
      </c>
      <c r="O514" s="30">
        <v>21000</v>
      </c>
      <c r="P514" s="30">
        <v>24000</v>
      </c>
      <c r="Q514" s="150">
        <v>0</v>
      </c>
      <c r="R514" s="110">
        <v>24000</v>
      </c>
      <c r="S514" s="150">
        <v>24000</v>
      </c>
      <c r="T514" s="30">
        <v>24000</v>
      </c>
      <c r="U514" s="149">
        <v>0</v>
      </c>
      <c r="V514" s="149">
        <v>0</v>
      </c>
      <c r="W514" s="149">
        <v>0</v>
      </c>
    </row>
    <row r="515" spans="1:23" s="21" customFormat="1" ht="12.75">
      <c r="A515" s="21" t="s">
        <v>470</v>
      </c>
      <c r="B515" s="21">
        <v>1</v>
      </c>
      <c r="E515" s="21">
        <v>4</v>
      </c>
      <c r="I515" s="21">
        <v>660</v>
      </c>
      <c r="J515" s="29">
        <v>3133</v>
      </c>
      <c r="K515" s="29" t="s">
        <v>218</v>
      </c>
      <c r="L515" s="29"/>
      <c r="M515" s="30">
        <v>3422</v>
      </c>
      <c r="N515" s="30">
        <v>1469</v>
      </c>
      <c r="O515" s="30">
        <v>3000</v>
      </c>
      <c r="P515" s="30">
        <v>2700</v>
      </c>
      <c r="Q515" s="150">
        <v>0</v>
      </c>
      <c r="R515" s="110">
        <v>2700</v>
      </c>
      <c r="S515" s="150">
        <v>2700</v>
      </c>
      <c r="T515" s="30">
        <v>2700</v>
      </c>
      <c r="U515" s="149">
        <v>0</v>
      </c>
      <c r="V515" s="149">
        <v>0</v>
      </c>
      <c r="W515" s="149">
        <v>0</v>
      </c>
    </row>
    <row r="516" spans="1:23" s="21" customFormat="1" ht="12.75">
      <c r="A516" s="21" t="s">
        <v>470</v>
      </c>
      <c r="I516" s="21">
        <v>660</v>
      </c>
      <c r="J516" s="25">
        <v>32</v>
      </c>
      <c r="K516" s="32" t="s">
        <v>41</v>
      </c>
      <c r="L516" s="31"/>
      <c r="M516" s="30">
        <f>M517</f>
        <v>81255</v>
      </c>
      <c r="N516" s="30">
        <v>90168</v>
      </c>
      <c r="O516" s="30">
        <f aca="true" t="shared" si="191" ref="O516:T516">O517</f>
        <v>96500</v>
      </c>
      <c r="P516" s="30">
        <f t="shared" si="191"/>
        <v>139784</v>
      </c>
      <c r="Q516" s="150">
        <f t="shared" si="191"/>
        <v>0</v>
      </c>
      <c r="R516" s="110">
        <f t="shared" si="191"/>
        <v>100500</v>
      </c>
      <c r="S516" s="150">
        <f t="shared" si="191"/>
        <v>100500</v>
      </c>
      <c r="T516" s="30">
        <f t="shared" si="191"/>
        <v>100500</v>
      </c>
      <c r="U516" s="149">
        <v>0</v>
      </c>
      <c r="V516" s="149">
        <v>0</v>
      </c>
      <c r="W516" s="149">
        <v>0</v>
      </c>
    </row>
    <row r="517" spans="1:23" s="21" customFormat="1" ht="12.75">
      <c r="A517" s="21" t="s">
        <v>470</v>
      </c>
      <c r="I517" s="21">
        <v>660</v>
      </c>
      <c r="J517" s="69">
        <v>321</v>
      </c>
      <c r="K517" s="69" t="s">
        <v>42</v>
      </c>
      <c r="L517" s="69"/>
      <c r="M517" s="30">
        <f>M518+M519+M520+M522+M524+M528</f>
        <v>81255</v>
      </c>
      <c r="N517" s="30">
        <f>N518+N519+N520+N522+N524+N528+N521+N525</f>
        <v>90168</v>
      </c>
      <c r="O517" s="30">
        <f>O518+O519+O520+O522+O524+O528+O521+O525</f>
        <v>96500</v>
      </c>
      <c r="P517" s="30">
        <f>P518+P519+P520+P522+P524+P528+P521+P525+P526+P527+P523</f>
        <v>139784</v>
      </c>
      <c r="Q517" s="150">
        <f>Q518+Q519+Q520+Q522+Q524+Q528</f>
        <v>0</v>
      </c>
      <c r="R517" s="110">
        <f>R518+R519+R520+R521+R522+R523+R524+R525+R526+R527+R528</f>
        <v>100500</v>
      </c>
      <c r="S517" s="150">
        <f>S518+S519+S520+S521+S522+S523+S524+S525+S526+S527+S528</f>
        <v>100500</v>
      </c>
      <c r="T517" s="30">
        <f>T518+T519+T520+T521+T522+T523+T524+T525+T526+T527+T528</f>
        <v>100500</v>
      </c>
      <c r="U517" s="149">
        <v>0</v>
      </c>
      <c r="V517" s="149">
        <v>0</v>
      </c>
      <c r="W517" s="149">
        <v>0</v>
      </c>
    </row>
    <row r="518" spans="1:23" s="21" customFormat="1" ht="12.75">
      <c r="A518" s="21" t="s">
        <v>470</v>
      </c>
      <c r="E518" s="21">
        <v>4</v>
      </c>
      <c r="I518" s="21">
        <v>660</v>
      </c>
      <c r="J518" s="25">
        <v>3212</v>
      </c>
      <c r="K518" s="25" t="s">
        <v>220</v>
      </c>
      <c r="L518" s="25"/>
      <c r="M518" s="30">
        <v>14780</v>
      </c>
      <c r="N518" s="30">
        <v>7054</v>
      </c>
      <c r="O518" s="30">
        <v>12000</v>
      </c>
      <c r="P518" s="30">
        <v>12000</v>
      </c>
      <c r="Q518" s="150">
        <v>0</v>
      </c>
      <c r="R518" s="110">
        <v>12000</v>
      </c>
      <c r="S518" s="150">
        <v>12000</v>
      </c>
      <c r="T518" s="30">
        <v>12000</v>
      </c>
      <c r="U518" s="149">
        <v>0</v>
      </c>
      <c r="V518" s="149">
        <v>0</v>
      </c>
      <c r="W518" s="149">
        <v>0</v>
      </c>
    </row>
    <row r="519" spans="1:23" s="21" customFormat="1" ht="12.75">
      <c r="A519" s="21" t="s">
        <v>470</v>
      </c>
      <c r="E519" s="21">
        <v>4</v>
      </c>
      <c r="I519" s="21">
        <v>660</v>
      </c>
      <c r="J519" s="25">
        <v>3221</v>
      </c>
      <c r="K519" s="25" t="s">
        <v>303</v>
      </c>
      <c r="L519" s="25"/>
      <c r="M519" s="30">
        <v>3484</v>
      </c>
      <c r="N519" s="30">
        <v>4864</v>
      </c>
      <c r="O519" s="30">
        <v>3000</v>
      </c>
      <c r="P519" s="30">
        <v>0</v>
      </c>
      <c r="Q519" s="150">
        <v>0</v>
      </c>
      <c r="R519" s="110">
        <v>0</v>
      </c>
      <c r="S519" s="150">
        <v>0</v>
      </c>
      <c r="T519" s="30">
        <v>0</v>
      </c>
      <c r="U519" s="149">
        <v>0</v>
      </c>
      <c r="V519" s="149">
        <v>0</v>
      </c>
      <c r="W519" s="149">
        <v>0</v>
      </c>
    </row>
    <row r="520" spans="1:23" s="21" customFormat="1" ht="12.75">
      <c r="A520" s="21" t="s">
        <v>470</v>
      </c>
      <c r="E520" s="21">
        <v>4</v>
      </c>
      <c r="I520" s="21">
        <v>660</v>
      </c>
      <c r="J520" s="25">
        <v>3223</v>
      </c>
      <c r="K520" s="25" t="s">
        <v>304</v>
      </c>
      <c r="L520" s="25"/>
      <c r="M520" s="30">
        <v>38654</v>
      </c>
      <c r="N520" s="30">
        <v>24386</v>
      </c>
      <c r="O520" s="30">
        <v>40000</v>
      </c>
      <c r="P520" s="30">
        <v>42000</v>
      </c>
      <c r="Q520" s="150">
        <v>0</v>
      </c>
      <c r="R520" s="110">
        <v>42000</v>
      </c>
      <c r="S520" s="150">
        <v>42000</v>
      </c>
      <c r="T520" s="30">
        <v>42000</v>
      </c>
      <c r="U520" s="149">
        <v>0</v>
      </c>
      <c r="V520" s="149">
        <v>0</v>
      </c>
      <c r="W520" s="149">
        <v>0</v>
      </c>
    </row>
    <row r="521" spans="1:23" s="21" customFormat="1" ht="12.75">
      <c r="A521" s="21" t="s">
        <v>470</v>
      </c>
      <c r="I521" s="21">
        <v>660</v>
      </c>
      <c r="J521" s="25">
        <v>3223</v>
      </c>
      <c r="K521" s="32" t="s">
        <v>223</v>
      </c>
      <c r="L521" s="31"/>
      <c r="M521" s="30"/>
      <c r="N521" s="30">
        <v>285</v>
      </c>
      <c r="O521" s="30">
        <v>1500</v>
      </c>
      <c r="P521" s="30">
        <v>5500</v>
      </c>
      <c r="Q521" s="150">
        <v>0</v>
      </c>
      <c r="R521" s="110">
        <v>5000</v>
      </c>
      <c r="S521" s="150">
        <v>5000</v>
      </c>
      <c r="T521" s="30">
        <v>5000</v>
      </c>
      <c r="U521" s="149"/>
      <c r="V521" s="149"/>
      <c r="W521" s="149"/>
    </row>
    <row r="522" spans="1:23" s="21" customFormat="1" ht="12.75">
      <c r="A522" s="21" t="s">
        <v>470</v>
      </c>
      <c r="E522" s="21">
        <v>4</v>
      </c>
      <c r="I522" s="21">
        <v>660</v>
      </c>
      <c r="J522" s="25">
        <v>3225</v>
      </c>
      <c r="K522" s="25" t="s">
        <v>224</v>
      </c>
      <c r="L522" s="25"/>
      <c r="M522" s="30">
        <v>0</v>
      </c>
      <c r="N522" s="30">
        <v>2928</v>
      </c>
      <c r="O522" s="30">
        <v>10000</v>
      </c>
      <c r="P522" s="30">
        <v>2000</v>
      </c>
      <c r="Q522" s="151">
        <v>0</v>
      </c>
      <c r="R522" s="110">
        <v>5000</v>
      </c>
      <c r="S522" s="150">
        <v>5000</v>
      </c>
      <c r="T522" s="30">
        <v>5000</v>
      </c>
      <c r="U522" s="149">
        <v>0</v>
      </c>
      <c r="V522" s="149">
        <v>0</v>
      </c>
      <c r="W522" s="149">
        <v>0</v>
      </c>
    </row>
    <row r="523" spans="1:23" s="21" customFormat="1" ht="12.75">
      <c r="A523" s="21" t="s">
        <v>470</v>
      </c>
      <c r="I523" s="21">
        <v>660</v>
      </c>
      <c r="J523" s="25">
        <v>3227</v>
      </c>
      <c r="K523" s="25" t="s">
        <v>303</v>
      </c>
      <c r="L523" s="25"/>
      <c r="M523" s="30"/>
      <c r="N523" s="30">
        <v>0</v>
      </c>
      <c r="O523" s="30">
        <v>0</v>
      </c>
      <c r="P523" s="30">
        <v>4500</v>
      </c>
      <c r="Q523" s="151">
        <v>0</v>
      </c>
      <c r="R523" s="110">
        <v>4500</v>
      </c>
      <c r="S523" s="150">
        <v>4500</v>
      </c>
      <c r="T523" s="30">
        <v>4500</v>
      </c>
      <c r="U523" s="149"/>
      <c r="V523" s="149"/>
      <c r="W523" s="149"/>
    </row>
    <row r="524" spans="1:23" s="21" customFormat="1" ht="12.75">
      <c r="A524" s="21" t="s">
        <v>470</v>
      </c>
      <c r="C524" s="21">
        <v>2</v>
      </c>
      <c r="D524" s="21">
        <v>3</v>
      </c>
      <c r="E524" s="21">
        <v>4</v>
      </c>
      <c r="I524" s="21">
        <v>660</v>
      </c>
      <c r="J524" s="25">
        <v>3232</v>
      </c>
      <c r="K524" s="25" t="s">
        <v>305</v>
      </c>
      <c r="L524" s="25"/>
      <c r="M524" s="30">
        <v>6346</v>
      </c>
      <c r="N524" s="30">
        <v>32972</v>
      </c>
      <c r="O524" s="30">
        <v>10000</v>
      </c>
      <c r="P524" s="30">
        <v>50000</v>
      </c>
      <c r="Q524" s="150">
        <v>0</v>
      </c>
      <c r="R524" s="110">
        <v>10000</v>
      </c>
      <c r="S524" s="150">
        <v>10000</v>
      </c>
      <c r="T524" s="30">
        <v>10000</v>
      </c>
      <c r="U524" s="149">
        <v>0</v>
      </c>
      <c r="V524" s="149">
        <v>0</v>
      </c>
      <c r="W524" s="149">
        <v>0</v>
      </c>
    </row>
    <row r="525" spans="1:23" s="21" customFormat="1" ht="12.75">
      <c r="A525" s="21" t="s">
        <v>470</v>
      </c>
      <c r="C525" s="21">
        <v>2</v>
      </c>
      <c r="D525" s="21">
        <v>3</v>
      </c>
      <c r="E525" s="21">
        <v>4</v>
      </c>
      <c r="I525" s="21">
        <v>660</v>
      </c>
      <c r="J525" s="25">
        <v>3232</v>
      </c>
      <c r="K525" s="25" t="s">
        <v>390</v>
      </c>
      <c r="L525" s="25"/>
      <c r="M525" s="30"/>
      <c r="N525" s="30">
        <v>1928</v>
      </c>
      <c r="O525" s="30">
        <v>2000</v>
      </c>
      <c r="P525" s="30">
        <v>1000</v>
      </c>
      <c r="Q525" s="150">
        <v>0</v>
      </c>
      <c r="R525" s="110">
        <v>1000</v>
      </c>
      <c r="S525" s="150">
        <v>1000</v>
      </c>
      <c r="T525" s="30">
        <v>1000</v>
      </c>
      <c r="U525" s="149"/>
      <c r="V525" s="149"/>
      <c r="W525" s="149"/>
    </row>
    <row r="526" spans="1:23" s="21" customFormat="1" ht="12.75">
      <c r="A526" s="21" t="s">
        <v>470</v>
      </c>
      <c r="C526" s="21">
        <v>2</v>
      </c>
      <c r="I526" s="21">
        <v>660</v>
      </c>
      <c r="J526" s="25">
        <v>3236</v>
      </c>
      <c r="K526" s="25" t="s">
        <v>529</v>
      </c>
      <c r="L526" s="25"/>
      <c r="M526" s="30"/>
      <c r="N526" s="30">
        <v>0</v>
      </c>
      <c r="O526" s="30">
        <v>0</v>
      </c>
      <c r="P526" s="30">
        <v>660</v>
      </c>
      <c r="Q526" s="150">
        <v>0</v>
      </c>
      <c r="R526" s="110">
        <v>0</v>
      </c>
      <c r="S526" s="150">
        <v>0</v>
      </c>
      <c r="T526" s="30">
        <v>0</v>
      </c>
      <c r="U526" s="149"/>
      <c r="V526" s="149"/>
      <c r="W526" s="149"/>
    </row>
    <row r="527" spans="1:23" s="21" customFormat="1" ht="12.75">
      <c r="A527" s="21" t="s">
        <v>470</v>
      </c>
      <c r="C527" s="21">
        <v>2</v>
      </c>
      <c r="I527" s="21">
        <v>660</v>
      </c>
      <c r="J527" s="25">
        <v>3236</v>
      </c>
      <c r="K527" s="25" t="s">
        <v>530</v>
      </c>
      <c r="L527" s="25"/>
      <c r="M527" s="30"/>
      <c r="N527" s="30">
        <v>0</v>
      </c>
      <c r="O527" s="30">
        <v>0</v>
      </c>
      <c r="P527" s="30">
        <v>3000</v>
      </c>
      <c r="Q527" s="150">
        <v>0</v>
      </c>
      <c r="R527" s="110">
        <v>0</v>
      </c>
      <c r="S527" s="150">
        <v>0</v>
      </c>
      <c r="T527" s="30">
        <v>0</v>
      </c>
      <c r="U527" s="149"/>
      <c r="V527" s="149"/>
      <c r="W527" s="149"/>
    </row>
    <row r="528" spans="1:23" s="21" customFormat="1" ht="13.5" thickBot="1">
      <c r="A528" s="21" t="s">
        <v>470</v>
      </c>
      <c r="C528" s="21">
        <v>2</v>
      </c>
      <c r="D528" s="21">
        <v>3</v>
      </c>
      <c r="E528" s="21">
        <v>4</v>
      </c>
      <c r="I528" s="21">
        <v>660</v>
      </c>
      <c r="J528" s="25">
        <v>3239</v>
      </c>
      <c r="K528" s="25" t="s">
        <v>306</v>
      </c>
      <c r="L528" s="25"/>
      <c r="M528" s="30">
        <v>17991</v>
      </c>
      <c r="N528" s="30">
        <v>15751</v>
      </c>
      <c r="O528" s="30">
        <v>18000</v>
      </c>
      <c r="P528" s="30">
        <v>19124</v>
      </c>
      <c r="Q528" s="150">
        <v>0</v>
      </c>
      <c r="R528" s="110">
        <v>21000</v>
      </c>
      <c r="S528" s="150">
        <v>21000</v>
      </c>
      <c r="T528" s="30">
        <v>21000</v>
      </c>
      <c r="U528" s="149">
        <v>0</v>
      </c>
      <c r="V528" s="149">
        <v>0</v>
      </c>
      <c r="W528" s="149">
        <v>0</v>
      </c>
    </row>
    <row r="529" spans="1:23" ht="13.5" thickBot="1">
      <c r="A529" s="16"/>
      <c r="J529" s="199"/>
      <c r="K529" s="199" t="s">
        <v>323</v>
      </c>
      <c r="L529" s="199"/>
      <c r="M529" s="200">
        <f aca="true" t="shared" si="192" ref="M529:R529">M508</f>
        <v>327753</v>
      </c>
      <c r="N529" s="200">
        <f>N508</f>
        <v>197206</v>
      </c>
      <c r="O529" s="200">
        <f t="shared" si="192"/>
        <v>265000</v>
      </c>
      <c r="P529" s="200">
        <f t="shared" si="192"/>
        <v>330984</v>
      </c>
      <c r="Q529" s="201">
        <f>Q508</f>
        <v>0</v>
      </c>
      <c r="R529" s="288">
        <f t="shared" si="192"/>
        <v>290700</v>
      </c>
      <c r="S529" s="201">
        <f>S508</f>
        <v>290700</v>
      </c>
      <c r="T529" s="200">
        <f>T508</f>
        <v>290700</v>
      </c>
      <c r="U529" s="202"/>
      <c r="V529" s="202"/>
      <c r="W529" s="202"/>
    </row>
    <row r="530" spans="10:23" ht="13.5" thickBot="1">
      <c r="J530" s="175"/>
      <c r="K530" s="175" t="s">
        <v>338</v>
      </c>
      <c r="L530" s="175"/>
      <c r="M530" s="176">
        <f>M529</f>
        <v>327753</v>
      </c>
      <c r="N530" s="176">
        <f aca="true" t="shared" si="193" ref="N530:P531">N529</f>
        <v>197206</v>
      </c>
      <c r="O530" s="176">
        <f t="shared" si="193"/>
        <v>265000</v>
      </c>
      <c r="P530" s="176">
        <f t="shared" si="193"/>
        <v>330984</v>
      </c>
      <c r="Q530" s="177">
        <f aca="true" t="shared" si="194" ref="Q530:T531">Q529</f>
        <v>0</v>
      </c>
      <c r="R530" s="281">
        <f t="shared" si="194"/>
        <v>290700</v>
      </c>
      <c r="S530" s="177">
        <f t="shared" si="194"/>
        <v>290700</v>
      </c>
      <c r="T530" s="176">
        <f t="shared" si="194"/>
        <v>290700</v>
      </c>
      <c r="U530" s="178"/>
      <c r="V530" s="178"/>
      <c r="W530" s="178"/>
    </row>
    <row r="531" spans="10:23" ht="14.25" thickBot="1" thickTop="1">
      <c r="J531" s="54"/>
      <c r="K531" s="256" t="s">
        <v>339</v>
      </c>
      <c r="L531" s="54"/>
      <c r="M531" s="257">
        <f>M530</f>
        <v>327753</v>
      </c>
      <c r="N531" s="257">
        <f t="shared" si="193"/>
        <v>197206</v>
      </c>
      <c r="O531" s="257">
        <f t="shared" si="193"/>
        <v>265000</v>
      </c>
      <c r="P531" s="257">
        <f t="shared" si="193"/>
        <v>330984</v>
      </c>
      <c r="Q531" s="258">
        <f t="shared" si="194"/>
        <v>0</v>
      </c>
      <c r="R531" s="299">
        <f t="shared" si="194"/>
        <v>290700</v>
      </c>
      <c r="S531" s="258">
        <f t="shared" si="194"/>
        <v>290700</v>
      </c>
      <c r="T531" s="259">
        <f t="shared" si="194"/>
        <v>290700</v>
      </c>
      <c r="U531" s="260"/>
      <c r="V531" s="260"/>
      <c r="W531" s="260"/>
    </row>
    <row r="532" spans="10:23" ht="21.75" customHeight="1" thickBot="1" thickTop="1">
      <c r="J532" s="55"/>
      <c r="K532" s="261" t="s">
        <v>340</v>
      </c>
      <c r="L532" s="56"/>
      <c r="M532" s="262">
        <f>M531+M501+M367+M54</f>
        <v>5001260</v>
      </c>
      <c r="N532" s="262">
        <f aca="true" t="shared" si="195" ref="N532:T532">N54+N367+N501+N531</f>
        <v>5408368</v>
      </c>
      <c r="O532" s="262">
        <f t="shared" si="195"/>
        <v>8121548</v>
      </c>
      <c r="P532" s="262">
        <f t="shared" si="195"/>
        <v>6741048</v>
      </c>
      <c r="Q532" s="263">
        <f t="shared" si="195"/>
        <v>8185842</v>
      </c>
      <c r="R532" s="300">
        <f t="shared" si="195"/>
        <v>5504110</v>
      </c>
      <c r="S532" s="263">
        <f t="shared" si="195"/>
        <v>5718910</v>
      </c>
      <c r="T532" s="262">
        <f t="shared" si="195"/>
        <v>5307910</v>
      </c>
      <c r="U532" s="55"/>
      <c r="V532" s="55"/>
      <c r="W532" s="55"/>
    </row>
    <row r="533" spans="13:14" ht="13.5" thickTop="1">
      <c r="M533" s="16"/>
      <c r="N533" s="16"/>
    </row>
    <row r="534" spans="13:23" s="341" customFormat="1" ht="9.75">
      <c r="M534" s="342" t="s">
        <v>3</v>
      </c>
      <c r="N534" s="342" t="s">
        <v>3</v>
      </c>
      <c r="O534" s="343" t="s">
        <v>5</v>
      </c>
      <c r="P534" s="344" t="s">
        <v>490</v>
      </c>
      <c r="Q534" s="343" t="s">
        <v>6</v>
      </c>
      <c r="R534" s="344" t="s">
        <v>5</v>
      </c>
      <c r="S534" s="343" t="s">
        <v>5</v>
      </c>
      <c r="T534" s="343" t="s">
        <v>5</v>
      </c>
      <c r="U534" s="343" t="s">
        <v>82</v>
      </c>
      <c r="V534" s="343" t="s">
        <v>82</v>
      </c>
      <c r="W534" s="343" t="s">
        <v>82</v>
      </c>
    </row>
    <row r="535" spans="13:23" s="341" customFormat="1" ht="9.75">
      <c r="M535" s="345" t="s">
        <v>359</v>
      </c>
      <c r="N535" s="345" t="s">
        <v>360</v>
      </c>
      <c r="O535" s="346" t="s">
        <v>361</v>
      </c>
      <c r="P535" s="347" t="s">
        <v>361</v>
      </c>
      <c r="Q535" s="348" t="s">
        <v>362</v>
      </c>
      <c r="R535" s="347" t="s">
        <v>362</v>
      </c>
      <c r="S535" s="348" t="s">
        <v>566</v>
      </c>
      <c r="T535" s="349" t="s">
        <v>567</v>
      </c>
      <c r="U535" s="349" t="s">
        <v>85</v>
      </c>
      <c r="V535" s="350" t="s">
        <v>86</v>
      </c>
      <c r="W535" s="349" t="s">
        <v>87</v>
      </c>
    </row>
    <row r="536" spans="10:23" s="341" customFormat="1" ht="9.75">
      <c r="J536" s="351"/>
      <c r="K536" s="352"/>
      <c r="L536" s="353"/>
      <c r="M536" s="354"/>
      <c r="N536" s="354"/>
      <c r="O536" s="353"/>
      <c r="P536" s="355"/>
      <c r="Q536" s="353"/>
      <c r="R536" s="355"/>
      <c r="S536" s="353"/>
      <c r="T536" s="353"/>
      <c r="U536" s="353"/>
      <c r="V536" s="353"/>
      <c r="W536" s="353"/>
    </row>
    <row r="537" spans="1:23" s="341" customFormat="1" ht="9.75">
      <c r="A537" s="356" t="s">
        <v>110</v>
      </c>
      <c r="B537" s="356"/>
      <c r="J537" s="353" t="s">
        <v>206</v>
      </c>
      <c r="K537" s="353"/>
      <c r="L537" s="353" t="s">
        <v>111</v>
      </c>
      <c r="M537" s="354">
        <f aca="true" t="shared" si="196" ref="M537:R537">M54+M172</f>
        <v>2127255</v>
      </c>
      <c r="N537" s="354">
        <f t="shared" si="196"/>
        <v>1840116</v>
      </c>
      <c r="O537" s="354">
        <f t="shared" si="196"/>
        <v>1974500</v>
      </c>
      <c r="P537" s="354">
        <f t="shared" si="196"/>
        <v>2536270</v>
      </c>
      <c r="Q537" s="354">
        <f>Q54+Q172</f>
        <v>2299242</v>
      </c>
      <c r="R537" s="357">
        <f t="shared" si="196"/>
        <v>1910100</v>
      </c>
      <c r="S537" s="354">
        <f>S54+S172</f>
        <v>1859900</v>
      </c>
      <c r="T537" s="354">
        <f>T54+T172</f>
        <v>1844900</v>
      </c>
      <c r="U537" s="353">
        <f>P537/O537*100</f>
        <v>128.45125348189416</v>
      </c>
      <c r="V537" s="353">
        <f>Q537/P537*100</f>
        <v>90.65446502146854</v>
      </c>
      <c r="W537" s="353">
        <f>R537/Q537*100</f>
        <v>83.07520478488128</v>
      </c>
    </row>
    <row r="538" spans="1:23" s="341" customFormat="1" ht="9.75">
      <c r="A538" s="341" t="s">
        <v>112</v>
      </c>
      <c r="J538" s="353" t="s">
        <v>206</v>
      </c>
      <c r="K538" s="353"/>
      <c r="L538" s="353" t="s">
        <v>113</v>
      </c>
      <c r="M538" s="354"/>
      <c r="N538" s="354"/>
      <c r="O538" s="354"/>
      <c r="P538" s="354"/>
      <c r="Q538" s="354"/>
      <c r="R538" s="357"/>
      <c r="S538" s="354"/>
      <c r="T538" s="354"/>
      <c r="U538" s="353"/>
      <c r="V538" s="353"/>
      <c r="W538" s="353"/>
    </row>
    <row r="539" spans="1:23" s="341" customFormat="1" ht="9.75">
      <c r="A539" s="341" t="s">
        <v>114</v>
      </c>
      <c r="J539" s="353" t="s">
        <v>206</v>
      </c>
      <c r="K539" s="353"/>
      <c r="L539" s="353" t="s">
        <v>115</v>
      </c>
      <c r="M539" s="354">
        <f aca="true" t="shared" si="197" ref="M539:T539">M181+M191+M453</f>
        <v>94000</v>
      </c>
      <c r="N539" s="354">
        <f t="shared" si="197"/>
        <v>88000</v>
      </c>
      <c r="O539" s="354">
        <f t="shared" si="197"/>
        <v>113000</v>
      </c>
      <c r="P539" s="354">
        <f t="shared" si="197"/>
        <v>129500</v>
      </c>
      <c r="Q539" s="354">
        <f t="shared" si="197"/>
        <v>135000</v>
      </c>
      <c r="R539" s="357">
        <f t="shared" si="197"/>
        <v>136500</v>
      </c>
      <c r="S539" s="354">
        <f t="shared" si="197"/>
        <v>146500</v>
      </c>
      <c r="T539" s="354">
        <f t="shared" si="197"/>
        <v>146500</v>
      </c>
      <c r="U539" s="353">
        <f aca="true" t="shared" si="198" ref="U539:W540">P539/O539*100</f>
        <v>114.60176991150442</v>
      </c>
      <c r="V539" s="353">
        <f t="shared" si="198"/>
        <v>104.24710424710423</v>
      </c>
      <c r="W539" s="353">
        <f t="shared" si="198"/>
        <v>101.11111111111111</v>
      </c>
    </row>
    <row r="540" spans="1:23" s="341" customFormat="1" ht="9.75">
      <c r="A540" s="341" t="s">
        <v>116</v>
      </c>
      <c r="J540" s="353" t="s">
        <v>206</v>
      </c>
      <c r="K540" s="353"/>
      <c r="L540" s="353" t="s">
        <v>117</v>
      </c>
      <c r="M540" s="354">
        <f>M207+M216+M244+M253+M259+M271+M306+M318+M327+M335+M350+M365</f>
        <v>1538575</v>
      </c>
      <c r="N540" s="354">
        <f>N207+N216+N244+N253+N259+N271+N306+N318+N327+N335+N350+N365+N237</f>
        <v>2363396</v>
      </c>
      <c r="O540" s="354">
        <f>O207+O216+O244+O253+O259+O271+O306+O318+O327+O335+O350+O365</f>
        <v>4880448</v>
      </c>
      <c r="P540" s="354">
        <f>P207+P216+P244+P253+P259+P271+P306+P318+P327+P335+P350+P365+P237</f>
        <v>2675155</v>
      </c>
      <c r="Q540" s="354">
        <f>Q207+Q216+Q244+Q253+Q259+Q271+Q306+Q318+Q327+Q335+Q350+Q365</f>
        <v>4701000</v>
      </c>
      <c r="R540" s="357">
        <f>R207+R216+R244+R253+R259+R271+R306+R318+R327+R335+R350+R365+R237</f>
        <v>2033850</v>
      </c>
      <c r="S540" s="354">
        <f>S207+S216+S244+S253+S259+S271+S306+S318+S327+S335+S350+S365+S237</f>
        <v>2288850</v>
      </c>
      <c r="T540" s="354">
        <f>T207+T216+T244+T253+T259+T271+T306+T318+T327+T335+T350+T365+T237</f>
        <v>1892850</v>
      </c>
      <c r="U540" s="353">
        <f t="shared" si="198"/>
        <v>54.813717920977744</v>
      </c>
      <c r="V540" s="353">
        <f t="shared" si="198"/>
        <v>175.72813537907152</v>
      </c>
      <c r="W540" s="353">
        <f t="shared" si="198"/>
        <v>43.26419910657307</v>
      </c>
    </row>
    <row r="541" spans="1:23" s="341" customFormat="1" ht="9.75">
      <c r="A541" s="341" t="s">
        <v>118</v>
      </c>
      <c r="J541" s="353" t="s">
        <v>206</v>
      </c>
      <c r="K541" s="353"/>
      <c r="L541" s="353" t="s">
        <v>119</v>
      </c>
      <c r="M541" s="354"/>
      <c r="N541" s="354"/>
      <c r="O541" s="354"/>
      <c r="P541" s="354"/>
      <c r="Q541" s="354"/>
      <c r="R541" s="357"/>
      <c r="S541" s="354"/>
      <c r="T541" s="354"/>
      <c r="U541" s="353"/>
      <c r="V541" s="353"/>
      <c r="W541" s="353"/>
    </row>
    <row r="542" spans="1:23" s="341" customFormat="1" ht="9.75">
      <c r="A542" s="341" t="s">
        <v>120</v>
      </c>
      <c r="J542" s="353" t="s">
        <v>206</v>
      </c>
      <c r="K542" s="353"/>
      <c r="L542" s="353" t="s">
        <v>121</v>
      </c>
      <c r="M542" s="354">
        <f>M529</f>
        <v>327753</v>
      </c>
      <c r="N542" s="354">
        <f>N529</f>
        <v>197206</v>
      </c>
      <c r="O542" s="354">
        <f>O529</f>
        <v>265000</v>
      </c>
      <c r="P542" s="354">
        <f>P529+Q566</f>
        <v>330984</v>
      </c>
      <c r="Q542" s="354">
        <f>Q529</f>
        <v>0</v>
      </c>
      <c r="R542" s="357">
        <f>R529</f>
        <v>290700</v>
      </c>
      <c r="S542" s="354">
        <f>S529</f>
        <v>290700</v>
      </c>
      <c r="T542" s="354">
        <f>T529</f>
        <v>290700</v>
      </c>
      <c r="U542" s="353">
        <f>P542/O542*100</f>
        <v>124.89962264150944</v>
      </c>
      <c r="V542" s="353">
        <f>Q542/P542*100</f>
        <v>0</v>
      </c>
      <c r="W542" s="353" t="e">
        <f>R542/Q542*100</f>
        <v>#DIV/0!</v>
      </c>
    </row>
    <row r="543" spans="1:23" s="341" customFormat="1" ht="9.75">
      <c r="A543" s="341" t="s">
        <v>122</v>
      </c>
      <c r="J543" s="353" t="s">
        <v>206</v>
      </c>
      <c r="K543" s="353"/>
      <c r="L543" s="353" t="s">
        <v>123</v>
      </c>
      <c r="M543" s="354"/>
      <c r="N543" s="354"/>
      <c r="O543" s="354"/>
      <c r="P543" s="354"/>
      <c r="Q543" s="354"/>
      <c r="R543" s="357"/>
      <c r="S543" s="354"/>
      <c r="T543" s="354"/>
      <c r="U543" s="353"/>
      <c r="V543" s="353"/>
      <c r="W543" s="353"/>
    </row>
    <row r="544" spans="1:23" s="341" customFormat="1" ht="9.75">
      <c r="A544" s="341" t="s">
        <v>124</v>
      </c>
      <c r="J544" s="353" t="s">
        <v>206</v>
      </c>
      <c r="K544" s="353"/>
      <c r="L544" s="353" t="s">
        <v>383</v>
      </c>
      <c r="M544" s="354">
        <f>M442+M409+M421+M428</f>
        <v>83294</v>
      </c>
      <c r="N544" s="354">
        <f aca="true" t="shared" si="199" ref="N544:T544">N442+N409+N421+N428+N415</f>
        <v>108895</v>
      </c>
      <c r="O544" s="354">
        <f t="shared" si="199"/>
        <v>99500</v>
      </c>
      <c r="P544" s="354">
        <f t="shared" si="199"/>
        <v>94500</v>
      </c>
      <c r="Q544" s="354">
        <f t="shared" si="199"/>
        <v>131000</v>
      </c>
      <c r="R544" s="357">
        <f t="shared" si="199"/>
        <v>96500</v>
      </c>
      <c r="S544" s="354">
        <f t="shared" si="199"/>
        <v>96500</v>
      </c>
      <c r="T544" s="354">
        <f t="shared" si="199"/>
        <v>96500</v>
      </c>
      <c r="U544" s="353">
        <f aca="true" t="shared" si="200" ref="U544:W546">P544/O544*100</f>
        <v>94.9748743718593</v>
      </c>
      <c r="V544" s="353">
        <f t="shared" si="200"/>
        <v>138.62433862433863</v>
      </c>
      <c r="W544" s="353">
        <f t="shared" si="200"/>
        <v>73.66412213740458</v>
      </c>
    </row>
    <row r="545" spans="10:23" s="341" customFormat="1" ht="9.75">
      <c r="J545" s="353" t="s">
        <v>206</v>
      </c>
      <c r="K545" s="353"/>
      <c r="L545" s="353" t="s">
        <v>125</v>
      </c>
      <c r="M545" s="354">
        <f aca="true" t="shared" si="201" ref="M545:R545">M381+M388+M395</f>
        <v>214402</v>
      </c>
      <c r="N545" s="354">
        <f t="shared" si="201"/>
        <v>78196</v>
      </c>
      <c r="O545" s="354">
        <f t="shared" si="201"/>
        <v>87600</v>
      </c>
      <c r="P545" s="354">
        <f t="shared" si="201"/>
        <v>71829</v>
      </c>
      <c r="Q545" s="354">
        <f>Q381+Q388+Q395</f>
        <v>112600</v>
      </c>
      <c r="R545" s="357">
        <f t="shared" si="201"/>
        <v>82000</v>
      </c>
      <c r="S545" s="354">
        <f>S381+S388+S395</f>
        <v>82000</v>
      </c>
      <c r="T545" s="354">
        <f>T381+T388+T395</f>
        <v>82000</v>
      </c>
      <c r="U545" s="353">
        <f t="shared" si="200"/>
        <v>81.99657534246575</v>
      </c>
      <c r="V545" s="353">
        <f t="shared" si="200"/>
        <v>156.76119673112532</v>
      </c>
      <c r="W545" s="353">
        <f t="shared" si="200"/>
        <v>72.82415630550622</v>
      </c>
    </row>
    <row r="546" spans="10:23" s="341" customFormat="1" ht="9.75">
      <c r="J546" s="353" t="s">
        <v>206</v>
      </c>
      <c r="K546" s="353"/>
      <c r="L546" s="353" t="s">
        <v>126</v>
      </c>
      <c r="M546" s="354">
        <f aca="true" t="shared" si="202" ref="M546:R546">M462+M468+M475+M481+M490+M499</f>
        <v>615981</v>
      </c>
      <c r="N546" s="354">
        <f t="shared" si="202"/>
        <v>732559</v>
      </c>
      <c r="O546" s="354">
        <f t="shared" si="202"/>
        <v>701500</v>
      </c>
      <c r="P546" s="354">
        <f t="shared" si="202"/>
        <v>902810</v>
      </c>
      <c r="Q546" s="354">
        <f>Q462+Q468+Q475+Q481+Q490+Q499</f>
        <v>807000</v>
      </c>
      <c r="R546" s="357">
        <f t="shared" si="202"/>
        <v>954460</v>
      </c>
      <c r="S546" s="354">
        <f>S462+S468+S475+S481+S490+S499</f>
        <v>954460</v>
      </c>
      <c r="T546" s="354">
        <f>T462+T468+T475+T481+T490+T499</f>
        <v>954460</v>
      </c>
      <c r="U546" s="353">
        <f t="shared" si="200"/>
        <v>128.69707769066287</v>
      </c>
      <c r="V546" s="353">
        <f t="shared" si="200"/>
        <v>89.38757878180348</v>
      </c>
      <c r="W546" s="353">
        <f t="shared" si="200"/>
        <v>118.272614622057</v>
      </c>
    </row>
    <row r="547" spans="13:20" ht="12.75">
      <c r="M547" s="16">
        <f>SUM(M537:M546)</f>
        <v>5001260</v>
      </c>
      <c r="N547" s="16">
        <f aca="true" t="shared" si="203" ref="N547:T547">SUM(N536:N546)</f>
        <v>5408368</v>
      </c>
      <c r="O547" s="16">
        <f t="shared" si="203"/>
        <v>8121548</v>
      </c>
      <c r="P547" s="64">
        <f t="shared" si="203"/>
        <v>6741048</v>
      </c>
      <c r="Q547" s="22">
        <f t="shared" si="203"/>
        <v>8185842</v>
      </c>
      <c r="R547" s="286">
        <f t="shared" si="203"/>
        <v>5504110</v>
      </c>
      <c r="S547" s="22">
        <f t="shared" si="203"/>
        <v>5718910</v>
      </c>
      <c r="T547" s="22">
        <f t="shared" si="203"/>
        <v>5307910</v>
      </c>
    </row>
    <row r="548" spans="1:20" ht="15">
      <c r="A548" t="s">
        <v>573</v>
      </c>
      <c r="B548"/>
      <c r="C548"/>
      <c r="D548"/>
      <c r="E548"/>
      <c r="F548"/>
      <c r="G548"/>
      <c r="H548"/>
      <c r="I548"/>
      <c r="J548"/>
      <c r="K548"/>
      <c r="L548"/>
      <c r="M548" s="317"/>
      <c r="N548"/>
      <c r="O548"/>
      <c r="P548" s="318"/>
      <c r="Q548" s="46"/>
      <c r="R548" s="46"/>
      <c r="S548"/>
      <c r="T548" s="46"/>
    </row>
    <row r="549" spans="1:20" ht="11.25">
      <c r="A549" s="363" t="s">
        <v>489</v>
      </c>
      <c r="B549" s="363"/>
      <c r="C549" s="363"/>
      <c r="D549" s="363"/>
      <c r="E549" s="363"/>
      <c r="F549" s="363"/>
      <c r="G549" s="363"/>
      <c r="H549" s="363"/>
      <c r="I549" s="363"/>
      <c r="J549" s="363"/>
      <c r="K549" s="363"/>
      <c r="L549" s="363"/>
      <c r="M549" s="363"/>
      <c r="N549" s="363"/>
      <c r="O549" s="363"/>
      <c r="P549" s="363"/>
      <c r="Q549" s="363"/>
      <c r="R549" s="363"/>
      <c r="S549" s="363"/>
      <c r="T549" s="363"/>
    </row>
    <row r="550" spans="1:20" ht="15">
      <c r="A550" t="s">
        <v>583</v>
      </c>
      <c r="B550"/>
      <c r="C550"/>
      <c r="D550"/>
      <c r="E550"/>
      <c r="F550"/>
      <c r="G550"/>
      <c r="H550"/>
      <c r="I550"/>
      <c r="J550"/>
      <c r="K550"/>
      <c r="L550"/>
      <c r="M550" s="317"/>
      <c r="N550"/>
      <c r="O550"/>
      <c r="P550" s="318"/>
      <c r="Q550" s="46"/>
      <c r="R550" s="46"/>
      <c r="S550"/>
      <c r="T550" s="46"/>
    </row>
    <row r="551" spans="1:24" s="330" customFormat="1" ht="24">
      <c r="A551" s="364" t="s">
        <v>78</v>
      </c>
      <c r="B551" s="365"/>
      <c r="C551" s="365"/>
      <c r="D551" s="365"/>
      <c r="E551" s="365"/>
      <c r="F551" s="365"/>
      <c r="G551" s="365"/>
      <c r="H551" s="365"/>
      <c r="I551" s="366"/>
      <c r="J551" s="325"/>
      <c r="K551" s="326"/>
      <c r="L551" s="327"/>
      <c r="M551" s="328" t="s">
        <v>574</v>
      </c>
      <c r="N551" s="331" t="s">
        <v>579</v>
      </c>
      <c r="O551" s="332" t="s">
        <v>577</v>
      </c>
      <c r="P551" s="332" t="s">
        <v>578</v>
      </c>
      <c r="Q551" s="338" t="s">
        <v>580</v>
      </c>
      <c r="R551" s="338" t="s">
        <v>581</v>
      </c>
      <c r="S551" s="339" t="s">
        <v>582</v>
      </c>
      <c r="T551" s="333"/>
      <c r="U551" s="329"/>
      <c r="V551" s="329"/>
      <c r="W551" s="329"/>
      <c r="X551" s="329"/>
    </row>
    <row r="552" spans="1:20" ht="12.75">
      <c r="A552" s="367"/>
      <c r="B552" s="368"/>
      <c r="C552" s="368"/>
      <c r="D552" s="368"/>
      <c r="E552" s="368"/>
      <c r="F552" s="368"/>
      <c r="G552" s="368"/>
      <c r="H552" s="368"/>
      <c r="I552" s="369"/>
      <c r="J552" s="322"/>
      <c r="K552" s="320"/>
      <c r="L552" s="321"/>
      <c r="M552" s="26"/>
      <c r="N552" s="337">
        <v>1</v>
      </c>
      <c r="O552" s="337">
        <v>2</v>
      </c>
      <c r="P552" s="337">
        <v>3</v>
      </c>
      <c r="Q552" s="323"/>
      <c r="R552" s="323"/>
      <c r="S552" s="25"/>
      <c r="T552" s="334"/>
    </row>
    <row r="553" spans="1:20" ht="12.75">
      <c r="A553" s="367">
        <v>4</v>
      </c>
      <c r="B553" s="370"/>
      <c r="C553" s="370"/>
      <c r="D553" s="370"/>
      <c r="E553" s="370"/>
      <c r="F553" s="370"/>
      <c r="G553" s="370"/>
      <c r="H553" s="370"/>
      <c r="I553" s="371"/>
      <c r="J553" s="322" t="s">
        <v>575</v>
      </c>
      <c r="K553" s="320"/>
      <c r="L553" s="321"/>
      <c r="M553" s="26"/>
      <c r="N553" s="107">
        <f>N554</f>
        <v>1326000</v>
      </c>
      <c r="O553" s="314">
        <f>O554</f>
        <v>1403000</v>
      </c>
      <c r="P553" s="314">
        <f>P554</f>
        <v>995000</v>
      </c>
      <c r="Q553" s="340">
        <f aca="true" t="shared" si="204" ref="Q553:R557">O553/N553</f>
        <v>1.0580693815987934</v>
      </c>
      <c r="R553" s="340">
        <f t="shared" si="204"/>
        <v>0.7091945830363506</v>
      </c>
      <c r="S553" s="340">
        <f>P553/N553</f>
        <v>0.7503770739064857</v>
      </c>
      <c r="T553" s="335"/>
    </row>
    <row r="554" spans="1:20" ht="12.75">
      <c r="A554" s="367">
        <v>42</v>
      </c>
      <c r="B554" s="370"/>
      <c r="C554" s="370"/>
      <c r="D554" s="370"/>
      <c r="E554" s="370"/>
      <c r="F554" s="370"/>
      <c r="G554" s="370"/>
      <c r="H554" s="370"/>
      <c r="I554" s="371"/>
      <c r="J554" s="324" t="s">
        <v>102</v>
      </c>
      <c r="K554" s="320"/>
      <c r="L554" s="321"/>
      <c r="M554" s="26"/>
      <c r="N554" s="107">
        <f>N555+N556+N557</f>
        <v>1326000</v>
      </c>
      <c r="O554" s="314">
        <f>O555+O556+O557</f>
        <v>1403000</v>
      </c>
      <c r="P554" s="314">
        <f>P555+P556+P557</f>
        <v>995000</v>
      </c>
      <c r="Q554" s="340">
        <f t="shared" si="204"/>
        <v>1.0580693815987934</v>
      </c>
      <c r="R554" s="340">
        <f t="shared" si="204"/>
        <v>0.7091945830363506</v>
      </c>
      <c r="S554" s="340">
        <f>P554/N554</f>
        <v>0.7503770739064857</v>
      </c>
      <c r="T554" s="336"/>
    </row>
    <row r="555" spans="1:20" ht="12.75">
      <c r="A555" s="367">
        <v>421</v>
      </c>
      <c r="B555" s="370"/>
      <c r="C555" s="370"/>
      <c r="D555" s="370"/>
      <c r="E555" s="370"/>
      <c r="F555" s="370"/>
      <c r="G555" s="370"/>
      <c r="H555" s="370"/>
      <c r="I555" s="371"/>
      <c r="J555" s="324" t="s">
        <v>58</v>
      </c>
      <c r="K555" s="320"/>
      <c r="L555" s="321"/>
      <c r="M555" s="26"/>
      <c r="N555" s="107">
        <f>List1!O116</f>
        <v>1090000</v>
      </c>
      <c r="O555" s="314">
        <f>List1!P116</f>
        <v>1276000</v>
      </c>
      <c r="P555" s="314">
        <f>List1!Q116</f>
        <v>380000</v>
      </c>
      <c r="Q555" s="340">
        <f t="shared" si="204"/>
        <v>1.1706422018348623</v>
      </c>
      <c r="R555" s="340">
        <f t="shared" si="204"/>
        <v>0.29780564263322884</v>
      </c>
      <c r="S555" s="340">
        <f>P555/N555</f>
        <v>0.3486238532110092</v>
      </c>
      <c r="T555" s="334"/>
    </row>
    <row r="556" spans="1:20" ht="12.75">
      <c r="A556" s="367">
        <v>422</v>
      </c>
      <c r="B556" s="370"/>
      <c r="C556" s="370"/>
      <c r="D556" s="370"/>
      <c r="E556" s="370"/>
      <c r="F556" s="370"/>
      <c r="G556" s="370"/>
      <c r="H556" s="370"/>
      <c r="I556" s="371"/>
      <c r="J556" s="324" t="s">
        <v>59</v>
      </c>
      <c r="K556" s="320"/>
      <c r="L556" s="321"/>
      <c r="M556" s="26"/>
      <c r="N556" s="107">
        <f>List1!O117</f>
        <v>15000</v>
      </c>
      <c r="O556" s="314">
        <f>List1!P117</f>
        <v>120000</v>
      </c>
      <c r="P556" s="314">
        <f>List1!Q117</f>
        <v>610000</v>
      </c>
      <c r="Q556" s="340">
        <f t="shared" si="204"/>
        <v>8</v>
      </c>
      <c r="R556" s="340">
        <f t="shared" si="204"/>
        <v>5.083333333333333</v>
      </c>
      <c r="S556" s="340">
        <f>P556/N556</f>
        <v>40.666666666666664</v>
      </c>
      <c r="T556" s="334"/>
    </row>
    <row r="557" spans="1:20" ht="12.75">
      <c r="A557" s="367">
        <v>426</v>
      </c>
      <c r="B557" s="370"/>
      <c r="C557" s="370"/>
      <c r="D557" s="370"/>
      <c r="E557" s="370"/>
      <c r="F557" s="370"/>
      <c r="G557" s="370"/>
      <c r="H557" s="370"/>
      <c r="I557" s="371"/>
      <c r="J557" s="324" t="s">
        <v>104</v>
      </c>
      <c r="K557" s="320"/>
      <c r="L557" s="321"/>
      <c r="M557" s="26"/>
      <c r="N557" s="107">
        <f>List1!O120</f>
        <v>221000</v>
      </c>
      <c r="O557" s="314">
        <f>List1!P120</f>
        <v>7000</v>
      </c>
      <c r="P557" s="314">
        <f>List1!Q120</f>
        <v>5000</v>
      </c>
      <c r="Q557" s="340">
        <f t="shared" si="204"/>
        <v>0.03167420814479638</v>
      </c>
      <c r="R557" s="340">
        <f t="shared" si="204"/>
        <v>0.7142857142857143</v>
      </c>
      <c r="S557" s="340">
        <f>P557/N557</f>
        <v>0.02262443438914027</v>
      </c>
      <c r="T557" s="334"/>
    </row>
    <row r="558" spans="12:20" ht="12.75">
      <c r="L558" s="137"/>
      <c r="M558" s="16"/>
      <c r="N558" s="16"/>
      <c r="O558" s="16"/>
      <c r="P558" s="191"/>
      <c r="Q558" s="22"/>
      <c r="R558" s="286"/>
      <c r="S558" s="22"/>
      <c r="T558" s="22"/>
    </row>
    <row r="559" spans="12:13" ht="12.75">
      <c r="L559" s="137" t="s">
        <v>576</v>
      </c>
      <c r="M559" s="16"/>
    </row>
    <row r="560" spans="1:13" ht="12.75">
      <c r="A560" s="1" t="s">
        <v>584</v>
      </c>
      <c r="M560" s="16"/>
    </row>
    <row r="561" spans="13:20" ht="12.75">
      <c r="M561" s="16"/>
      <c r="O561" s="93"/>
      <c r="Q561" s="93"/>
      <c r="R561" s="301"/>
      <c r="S561" s="132"/>
      <c r="T561" s="132"/>
    </row>
    <row r="562" spans="1:13" ht="12.75">
      <c r="A562" s="1" t="s">
        <v>585</v>
      </c>
      <c r="M562" s="16"/>
    </row>
    <row r="563" spans="1:13" ht="12.75">
      <c r="A563" s="1" t="s">
        <v>586</v>
      </c>
      <c r="M563" s="16"/>
    </row>
    <row r="564" spans="1:13" ht="12.75">
      <c r="A564" s="1" t="s">
        <v>587</v>
      </c>
      <c r="L564" s="316" t="s">
        <v>568</v>
      </c>
      <c r="M564" s="67" t="s">
        <v>381</v>
      </c>
    </row>
    <row r="565" spans="12:13" ht="12.75">
      <c r="L565" s="316" t="s">
        <v>588</v>
      </c>
      <c r="M565" s="1" t="s">
        <v>568</v>
      </c>
    </row>
    <row r="566" spans="13:16" ht="12.75">
      <c r="M566" s="362"/>
      <c r="N566" s="362"/>
      <c r="O566" s="362"/>
      <c r="P566" s="362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</sheetData>
  <sheetProtection/>
  <mergeCells count="9">
    <mergeCell ref="M566:P566"/>
    <mergeCell ref="A549:T549"/>
    <mergeCell ref="A551:I551"/>
    <mergeCell ref="A552:I552"/>
    <mergeCell ref="A553:I553"/>
    <mergeCell ref="A554:I554"/>
    <mergeCell ref="A555:I555"/>
    <mergeCell ref="A556:I556"/>
    <mergeCell ref="A557:I5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20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8.57421875" style="0" customWidth="1"/>
    <col min="4" max="4" width="30.57421875" style="0" customWidth="1"/>
    <col min="5" max="7" width="12.7109375" style="0" customWidth="1"/>
    <col min="8" max="10" width="10.7109375" style="0" customWidth="1"/>
  </cols>
  <sheetData>
    <row r="3" ht="12.75">
      <c r="A3" s="46"/>
    </row>
    <row r="4" ht="12.75">
      <c r="A4" s="319"/>
    </row>
    <row r="5" ht="12.75">
      <c r="A5" s="333"/>
    </row>
    <row r="6" ht="12.75">
      <c r="A6" s="334"/>
    </row>
    <row r="7" ht="12.75">
      <c r="A7" s="335"/>
    </row>
    <row r="8" ht="12.75">
      <c r="A8" s="336"/>
    </row>
    <row r="9" ht="12.75">
      <c r="A9" s="334"/>
    </row>
    <row r="10" ht="12.75">
      <c r="A10" s="334"/>
    </row>
    <row r="11" ht="12.75">
      <c r="A11" s="334"/>
    </row>
    <row r="12" ht="12.75">
      <c r="A12" s="334"/>
    </row>
    <row r="13" ht="12.75">
      <c r="A13" s="334"/>
    </row>
    <row r="14" ht="12.75">
      <c r="A14" s="334"/>
    </row>
    <row r="15" ht="12.75">
      <c r="A15" s="334"/>
    </row>
    <row r="16" ht="12.75">
      <c r="A16" s="334"/>
    </row>
    <row r="17" ht="12.75">
      <c r="A17" s="334"/>
    </row>
    <row r="18" ht="12.75">
      <c r="A18" s="334"/>
    </row>
    <row r="19" ht="12.75">
      <c r="A19" s="334"/>
    </row>
    <row r="20" ht="12.75">
      <c r="A20" s="334"/>
    </row>
    <row r="21" ht="12.75">
      <c r="A21" s="334"/>
    </row>
    <row r="22" ht="12.75">
      <c r="A22" s="334"/>
    </row>
    <row r="23" ht="12.75">
      <c r="A23" s="334"/>
    </row>
    <row r="24" ht="12.75">
      <c r="A24" s="334"/>
    </row>
    <row r="25" ht="12.75">
      <c r="A25" s="334"/>
    </row>
    <row r="26" ht="12.75">
      <c r="A26" s="334"/>
    </row>
    <row r="27" ht="12.75">
      <c r="A27" s="334"/>
    </row>
    <row r="28" ht="12.75">
      <c r="A28" s="334"/>
    </row>
    <row r="29" ht="12.75">
      <c r="A29" s="334"/>
    </row>
    <row r="30" ht="12.75">
      <c r="A30" s="334"/>
    </row>
    <row r="31" ht="12.75">
      <c r="A31" s="334"/>
    </row>
    <row r="32" ht="12.75">
      <c r="A32" s="334"/>
    </row>
    <row r="33" ht="12.75">
      <c r="A33" s="358"/>
    </row>
    <row r="38" ht="12.75">
      <c r="A38" s="359"/>
    </row>
    <row r="39" ht="12.75">
      <c r="A39" s="359"/>
    </row>
    <row r="40" ht="12.75">
      <c r="A40" s="359"/>
    </row>
    <row r="41" ht="12.75">
      <c r="A41" s="359"/>
    </row>
    <row r="42" ht="12.75">
      <c r="A42" s="359"/>
    </row>
    <row r="43" ht="12.75">
      <c r="A43" s="359"/>
    </row>
    <row r="44" ht="12.75">
      <c r="A44" s="359"/>
    </row>
    <row r="45" ht="12.75">
      <c r="A45" s="359"/>
    </row>
    <row r="46" ht="12.75">
      <c r="A46" s="359"/>
    </row>
    <row r="47" ht="12.75">
      <c r="A47" s="359"/>
    </row>
    <row r="48" ht="12.75">
      <c r="A48" s="359"/>
    </row>
    <row r="49" ht="12.75">
      <c r="A49" s="359"/>
    </row>
    <row r="50" ht="12.75">
      <c r="A50" s="359"/>
    </row>
    <row r="51" ht="12.75">
      <c r="A51" s="359"/>
    </row>
    <row r="52" ht="12.75">
      <c r="A52" s="359"/>
    </row>
    <row r="53" ht="12.75">
      <c r="A53" s="359"/>
    </row>
    <row r="54" ht="12.75">
      <c r="A54" s="359"/>
    </row>
    <row r="55" ht="12.75">
      <c r="A55" s="359"/>
    </row>
    <row r="56" ht="12.75">
      <c r="A56" s="359"/>
    </row>
    <row r="57" ht="12.75">
      <c r="A57" s="359"/>
    </row>
    <row r="58" ht="12.75">
      <c r="A58" s="359"/>
    </row>
    <row r="59" ht="12.75">
      <c r="A59" s="359"/>
    </row>
    <row r="60" ht="12.75">
      <c r="A60" s="359"/>
    </row>
    <row r="61" ht="12.75">
      <c r="A61" s="359"/>
    </row>
    <row r="62" ht="12.75">
      <c r="A62" s="359"/>
    </row>
    <row r="63" ht="12.75">
      <c r="A63" s="359"/>
    </row>
    <row r="64" ht="12.75">
      <c r="A64" s="359"/>
    </row>
    <row r="65" ht="12.75">
      <c r="A65" s="359"/>
    </row>
    <row r="66" ht="12.75">
      <c r="A66" s="359"/>
    </row>
    <row r="67" ht="12.75">
      <c r="A67" s="359"/>
    </row>
    <row r="68" ht="12.75">
      <c r="A68" s="359"/>
    </row>
    <row r="69" ht="12.75">
      <c r="A69" s="359"/>
    </row>
    <row r="70" ht="12.75">
      <c r="A70" s="359"/>
    </row>
    <row r="71" ht="12.75">
      <c r="A71" s="359"/>
    </row>
    <row r="72" ht="12.75">
      <c r="A72" s="359"/>
    </row>
    <row r="73" ht="12.75">
      <c r="A73" s="359"/>
    </row>
    <row r="74" ht="12.75">
      <c r="A74" s="359"/>
    </row>
    <row r="75" ht="12.75">
      <c r="A75" s="359"/>
    </row>
    <row r="76" ht="12.75">
      <c r="A76" s="359"/>
    </row>
    <row r="77" ht="12.75">
      <c r="A77" s="359"/>
    </row>
    <row r="78" ht="12.75">
      <c r="A78" s="359"/>
    </row>
    <row r="79" ht="12.75">
      <c r="A79" s="359"/>
    </row>
    <row r="80" ht="12.75">
      <c r="A80" s="359"/>
    </row>
    <row r="81" ht="12.75">
      <c r="A81" s="359"/>
    </row>
    <row r="82" ht="12.75">
      <c r="A82" s="359"/>
    </row>
    <row r="83" ht="12.75">
      <c r="A83" s="359"/>
    </row>
    <row r="84" ht="12.75">
      <c r="A84" s="359"/>
    </row>
    <row r="85" ht="12.75">
      <c r="A85" s="359"/>
    </row>
    <row r="86" ht="12.75">
      <c r="A86" s="359"/>
    </row>
    <row r="87" ht="12.75">
      <c r="A87" s="359"/>
    </row>
    <row r="88" ht="12.75">
      <c r="A88" s="359"/>
    </row>
    <row r="89" ht="12.75">
      <c r="A89" s="359"/>
    </row>
    <row r="90" ht="12.75">
      <c r="A90" s="359"/>
    </row>
    <row r="91" ht="12.75">
      <c r="A91" s="359"/>
    </row>
    <row r="92" ht="12.75">
      <c r="A92" s="359"/>
    </row>
    <row r="93" ht="12.75">
      <c r="A93" s="359"/>
    </row>
    <row r="94" ht="12.75">
      <c r="A94" s="359"/>
    </row>
    <row r="95" ht="12.75">
      <c r="A95" s="359"/>
    </row>
    <row r="96" ht="12.75">
      <c r="A96" s="359"/>
    </row>
    <row r="97" ht="12.75">
      <c r="A97" s="359"/>
    </row>
    <row r="98" ht="12.75">
      <c r="A98" s="359"/>
    </row>
    <row r="99" ht="12.75">
      <c r="A99" s="359"/>
    </row>
    <row r="100" ht="12.75">
      <c r="A100" s="359"/>
    </row>
    <row r="101" ht="12.75">
      <c r="A101" s="359"/>
    </row>
    <row r="102" ht="12.75">
      <c r="A102" s="359"/>
    </row>
    <row r="103" ht="12.75">
      <c r="A103" s="359"/>
    </row>
    <row r="104" ht="12.75">
      <c r="A104" s="359"/>
    </row>
    <row r="105" ht="12.75">
      <c r="A105" s="359"/>
    </row>
    <row r="106" ht="12.75">
      <c r="A106" s="359"/>
    </row>
    <row r="107" ht="12.75">
      <c r="A107" s="359"/>
    </row>
    <row r="108" ht="12.75">
      <c r="A108" s="359"/>
    </row>
    <row r="109" ht="12.75">
      <c r="A109" s="359"/>
    </row>
    <row r="110" ht="12.75">
      <c r="A110" s="359"/>
    </row>
    <row r="111" ht="12.75">
      <c r="A111" s="359"/>
    </row>
    <row r="112" ht="12.75">
      <c r="A112" s="359"/>
    </row>
    <row r="113" ht="12.75">
      <c r="A113" s="359"/>
    </row>
    <row r="114" ht="12.75">
      <c r="A114" s="359"/>
    </row>
    <row r="115" ht="12.75">
      <c r="A115" s="359"/>
    </row>
    <row r="116" ht="12.75">
      <c r="A116" s="359"/>
    </row>
    <row r="117" ht="12.75">
      <c r="A117" s="359"/>
    </row>
    <row r="118" ht="12.75">
      <c r="A118" s="359"/>
    </row>
    <row r="119" ht="12.75">
      <c r="A119" s="359"/>
    </row>
    <row r="120" ht="12.75">
      <c r="A120" s="359"/>
    </row>
    <row r="121" ht="12.75">
      <c r="A121" s="359"/>
    </row>
    <row r="122" ht="12.75">
      <c r="A122" s="359"/>
    </row>
    <row r="123" ht="12.75">
      <c r="A123" s="359"/>
    </row>
    <row r="124" ht="12.75">
      <c r="A124" s="359"/>
    </row>
    <row r="125" ht="12.75">
      <c r="A125" s="359"/>
    </row>
    <row r="126" ht="12.75">
      <c r="A126" s="359"/>
    </row>
    <row r="127" ht="12.75">
      <c r="A127" s="359"/>
    </row>
    <row r="128" ht="12.75">
      <c r="A128" s="359"/>
    </row>
    <row r="129" ht="12.75">
      <c r="A129" s="359"/>
    </row>
    <row r="130" ht="12.75">
      <c r="A130" s="359"/>
    </row>
    <row r="131" ht="12.75">
      <c r="A131" s="359"/>
    </row>
    <row r="132" ht="12.75">
      <c r="A132" s="359"/>
    </row>
    <row r="133" ht="12.75">
      <c r="A133" s="359"/>
    </row>
    <row r="134" ht="12.75">
      <c r="A134" s="359"/>
    </row>
    <row r="135" ht="12.75">
      <c r="A135" s="359"/>
    </row>
    <row r="136" ht="12.75">
      <c r="A136" s="359"/>
    </row>
    <row r="137" ht="12.75">
      <c r="A137" s="359"/>
    </row>
    <row r="138" ht="12.75">
      <c r="A138" s="359"/>
    </row>
    <row r="139" ht="12.75">
      <c r="A139" s="359"/>
    </row>
    <row r="140" ht="12.75">
      <c r="A140" s="359"/>
    </row>
    <row r="141" ht="12.75">
      <c r="A141" s="359"/>
    </row>
    <row r="142" ht="12.75">
      <c r="A142" s="359"/>
    </row>
    <row r="143" ht="12.75">
      <c r="A143" s="359"/>
    </row>
    <row r="144" ht="12.75">
      <c r="A144" s="359"/>
    </row>
    <row r="145" ht="12.75">
      <c r="A145" s="359"/>
    </row>
    <row r="146" ht="12.75">
      <c r="A146" s="359"/>
    </row>
    <row r="147" ht="12.75">
      <c r="A147" s="359"/>
    </row>
    <row r="148" ht="12.75">
      <c r="A148" s="359"/>
    </row>
    <row r="149" ht="12.75">
      <c r="A149" s="359"/>
    </row>
    <row r="150" ht="12.75">
      <c r="A150" s="359"/>
    </row>
    <row r="151" ht="12.75">
      <c r="A151" s="359"/>
    </row>
    <row r="152" ht="12.75">
      <c r="A152" s="359"/>
    </row>
    <row r="153" ht="12.75">
      <c r="A153" s="359"/>
    </row>
    <row r="154" ht="12.75">
      <c r="A154" s="359"/>
    </row>
    <row r="155" ht="12.75">
      <c r="A155" s="359"/>
    </row>
    <row r="156" ht="12.75">
      <c r="A156" s="359"/>
    </row>
    <row r="157" ht="12.75">
      <c r="A157" s="359"/>
    </row>
    <row r="158" ht="12.75">
      <c r="A158" s="359"/>
    </row>
    <row r="159" ht="12.75">
      <c r="A159" s="359"/>
    </row>
    <row r="160" ht="12.75">
      <c r="A160" s="359"/>
    </row>
    <row r="161" ht="12.75">
      <c r="A161" s="359"/>
    </row>
    <row r="162" ht="12.75">
      <c r="A162" s="359"/>
    </row>
    <row r="163" ht="12.75">
      <c r="A163" s="359"/>
    </row>
    <row r="164" ht="12.75">
      <c r="A164" s="359"/>
    </row>
    <row r="165" ht="12.75">
      <c r="A165" s="359"/>
    </row>
    <row r="166" ht="12.75">
      <c r="A166" s="359"/>
    </row>
    <row r="167" ht="12.75">
      <c r="A167" s="359"/>
    </row>
    <row r="168" ht="12.75">
      <c r="A168" s="359"/>
    </row>
    <row r="169" ht="12.75">
      <c r="A169" s="359"/>
    </row>
    <row r="170" ht="12.75">
      <c r="A170" s="359"/>
    </row>
    <row r="171" ht="12.75">
      <c r="A171" s="359"/>
    </row>
    <row r="172" ht="12.75">
      <c r="A172" s="359"/>
    </row>
    <row r="173" ht="12.75">
      <c r="A173" s="359"/>
    </row>
    <row r="174" ht="12.75">
      <c r="A174" s="359"/>
    </row>
    <row r="175" ht="12.75">
      <c r="A175" s="359"/>
    </row>
    <row r="176" ht="12.75">
      <c r="A176" s="359"/>
    </row>
    <row r="177" ht="12.75">
      <c r="A177" s="359"/>
    </row>
    <row r="178" ht="12.75">
      <c r="A178" s="359"/>
    </row>
    <row r="179" ht="12.75">
      <c r="A179" s="359"/>
    </row>
    <row r="180" ht="12.75">
      <c r="A180" s="359"/>
    </row>
    <row r="181" ht="12.75">
      <c r="A181" s="359"/>
    </row>
    <row r="182" ht="12.75">
      <c r="A182" s="359"/>
    </row>
    <row r="183" ht="12.75">
      <c r="A183" s="359"/>
    </row>
    <row r="184" ht="12.75">
      <c r="A184" s="359"/>
    </row>
    <row r="185" ht="12.75">
      <c r="A185" s="359"/>
    </row>
    <row r="186" ht="12.75">
      <c r="A186" s="359"/>
    </row>
    <row r="187" ht="12.75">
      <c r="A187" s="359"/>
    </row>
    <row r="188" ht="12.75">
      <c r="A188" s="359"/>
    </row>
    <row r="189" ht="12.75">
      <c r="A189" s="359"/>
    </row>
    <row r="190" ht="12.75">
      <c r="A190" s="359"/>
    </row>
    <row r="191" ht="12.75">
      <c r="A191" s="359"/>
    </row>
    <row r="192" ht="12.75">
      <c r="A192" s="359"/>
    </row>
    <row r="193" ht="12.75">
      <c r="A193" s="359"/>
    </row>
    <row r="194" ht="12.75">
      <c r="A194" s="359"/>
    </row>
    <row r="195" ht="12.75">
      <c r="A195" s="359"/>
    </row>
    <row r="196" ht="12.75">
      <c r="A196" s="359"/>
    </row>
    <row r="197" ht="12.75">
      <c r="A197" s="359"/>
    </row>
    <row r="198" ht="12.75">
      <c r="A198" s="359"/>
    </row>
    <row r="199" ht="12.75">
      <c r="A199" s="359"/>
    </row>
    <row r="200" ht="12.75">
      <c r="A200" s="359"/>
    </row>
    <row r="201" ht="12.75">
      <c r="A201" s="359"/>
    </row>
    <row r="202" ht="12.75">
      <c r="A202" s="35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Marjan</cp:lastModifiedBy>
  <cp:lastPrinted>2011-12-20T07:12:14Z</cp:lastPrinted>
  <dcterms:created xsi:type="dcterms:W3CDTF">2009-10-25T14:18:30Z</dcterms:created>
  <dcterms:modified xsi:type="dcterms:W3CDTF">2011-12-20T07:12:49Z</dcterms:modified>
  <cp:category/>
  <cp:version/>
  <cp:contentType/>
  <cp:contentStatus/>
</cp:coreProperties>
</file>